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80" windowHeight="12405" activeTab="2"/>
  </bookViews>
  <sheets>
    <sheet name="December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Burn Down Charts" sheetId="7" r:id="rId7"/>
  </sheets>
  <definedNames/>
  <calcPr fullCalcOnLoad="1"/>
</workbook>
</file>

<file path=xl/sharedStrings.xml><?xml version="1.0" encoding="utf-8"?>
<sst xmlns="http://schemas.openxmlformats.org/spreadsheetml/2006/main" count="572" uniqueCount="213">
  <si>
    <t>Sprint Month</t>
  </si>
  <si>
    <t>Sprint Theme</t>
  </si>
  <si>
    <t>December</t>
  </si>
  <si>
    <t>Elicitation &amp; Planning</t>
  </si>
  <si>
    <t>Activity</t>
  </si>
  <si>
    <t>Milestone Date</t>
  </si>
  <si>
    <t>Activity Start Date</t>
  </si>
  <si>
    <t>Activity End Date</t>
  </si>
  <si>
    <t>Estimated Work Hours</t>
  </si>
  <si>
    <t>Actual Work Hours</t>
  </si>
  <si>
    <t>January</t>
  </si>
  <si>
    <t>February</t>
  </si>
  <si>
    <t>March</t>
  </si>
  <si>
    <t>Refine Design &amp; Implementation</t>
  </si>
  <si>
    <t>April</t>
  </si>
  <si>
    <t>Implementation, Integration, Verification, &amp; Validation</t>
  </si>
  <si>
    <t>Wrap Up</t>
  </si>
  <si>
    <t>Assigned To</t>
  </si>
  <si>
    <t>Brian, Rob</t>
  </si>
  <si>
    <t>Interim Project Status Presentation</t>
  </si>
  <si>
    <t>Rob</t>
  </si>
  <si>
    <t>Requirements</t>
  </si>
  <si>
    <t>Project Planning</t>
  </si>
  <si>
    <t>Brian</t>
  </si>
  <si>
    <t>Risk Management Document</t>
  </si>
  <si>
    <t>Requirements Negotiation Part II</t>
  </si>
  <si>
    <t>Code Reviews</t>
  </si>
  <si>
    <t>Coding</t>
  </si>
  <si>
    <t>Update SRS Document</t>
  </si>
  <si>
    <t>Add Comments</t>
  </si>
  <si>
    <t>Perform Code Reviews</t>
  </si>
  <si>
    <t>Choose Software Patterns/Tactics</t>
  </si>
  <si>
    <t>Create User Interface Design</t>
  </si>
  <si>
    <t>Create Drawable Object Design</t>
  </si>
  <si>
    <t>Create Concrete Object Design</t>
  </si>
  <si>
    <t>Create XML Translation Design</t>
  </si>
  <si>
    <t>Milestone Description</t>
  </si>
  <si>
    <t>Milestone Deliverables</t>
  </si>
  <si>
    <t>End of Quarter</t>
  </si>
  <si>
    <t>Interim Status Presentation</t>
  </si>
  <si>
    <t>None!</t>
  </si>
  <si>
    <t>End of Implementation</t>
  </si>
  <si>
    <t>Completed Application</t>
  </si>
  <si>
    <t>End of Senior Project</t>
  </si>
  <si>
    <t>Comment All Code</t>
  </si>
  <si>
    <t>Document All Bugs</t>
  </si>
  <si>
    <t>Beging Working on Final Poster</t>
  </si>
  <si>
    <t>Integrate Subsystems</t>
  </si>
  <si>
    <t>Testing</t>
  </si>
  <si>
    <t>Verify Unit Tests</t>
  </si>
  <si>
    <t>Verify System Tests</t>
  </si>
  <si>
    <t>Verify Integration Tests</t>
  </si>
  <si>
    <t>Perform Usability Tests</t>
  </si>
  <si>
    <t>Document Bugs</t>
  </si>
  <si>
    <t>Fix Bugs</t>
  </si>
  <si>
    <t>Final Project Poster</t>
  </si>
  <si>
    <t>Create Coding Standards</t>
  </si>
  <si>
    <t>N/A</t>
  </si>
  <si>
    <t>Mark</t>
  </si>
  <si>
    <t>Requirements &amp; Throwaway Prototyping</t>
  </si>
  <si>
    <t>Metrics</t>
  </si>
  <si>
    <t>Take Measurements</t>
  </si>
  <si>
    <t>Create Metrics</t>
  </si>
  <si>
    <t>UI Prototypes</t>
  </si>
  <si>
    <t>Joe, Mark</t>
  </si>
  <si>
    <t>Joe</t>
  </si>
  <si>
    <t>Joe, Brian, Mark, Rob</t>
  </si>
  <si>
    <t>Brian, Joe, Mark, Rob</t>
  </si>
  <si>
    <t xml:space="preserve"> Brian, Joe, Mark, Rob</t>
  </si>
  <si>
    <t>Joe, Mark, Brian, Rob</t>
  </si>
  <si>
    <t>GDI+ Prototypes</t>
  </si>
  <si>
    <t>Drag &amp; Drop Prototypes</t>
  </si>
  <si>
    <t>XML Reader</t>
  </si>
  <si>
    <t>XML Validation</t>
  </si>
  <si>
    <t>Code Stubs &amp; Drivers</t>
  </si>
  <si>
    <t>Brian, Joe, Mark</t>
  </si>
  <si>
    <t>Product Release 1</t>
  </si>
  <si>
    <t>Product Release 2</t>
  </si>
  <si>
    <t>Read-Only Visualization</t>
  </si>
  <si>
    <t>Product Release 3</t>
  </si>
  <si>
    <t>Property Modification of Test Cases</t>
  </si>
  <si>
    <t>Full XML Read/Write Validation</t>
  </si>
  <si>
    <t>Save XML Test Case</t>
  </si>
  <si>
    <t>Product Release 4</t>
  </si>
  <si>
    <t>Drag &amp; Drop UI</t>
  </si>
  <si>
    <t>Final Product Release</t>
  </si>
  <si>
    <t>Finalize Comments</t>
  </si>
  <si>
    <t>Complete Finishing Touches on UI</t>
  </si>
  <si>
    <t>Finish Elicitation</t>
  </si>
  <si>
    <t>Complete Baseline SRS Document</t>
  </si>
  <si>
    <t>Get Baseline SRS Approved By Client</t>
  </si>
  <si>
    <t>Finish Final Project Poster</t>
  </si>
  <si>
    <t>Continue Creating User Guide</t>
  </si>
  <si>
    <t>Finish Creating User Guide</t>
  </si>
  <si>
    <t>Finish Baseline Test Plan Document</t>
  </si>
  <si>
    <t>Complete All Final Documentation</t>
  </si>
  <si>
    <t>Brian, Rob, Joe, Mark</t>
  </si>
  <si>
    <t>Project Technical Report</t>
  </si>
  <si>
    <t>Project Reflection Report</t>
  </si>
  <si>
    <t>Final Project CD</t>
  </si>
  <si>
    <t>Update Website</t>
  </si>
  <si>
    <t>TBA</t>
  </si>
  <si>
    <t>client phone meetings</t>
  </si>
  <si>
    <t>Activity Level 1</t>
  </si>
  <si>
    <t>Activity Level 2</t>
  </si>
  <si>
    <t>Activity Level 3</t>
  </si>
  <si>
    <t>Req's Negotiation - Part 1</t>
  </si>
  <si>
    <t>Week 4</t>
  </si>
  <si>
    <t>Week 5</t>
  </si>
  <si>
    <t>Week 6</t>
  </si>
  <si>
    <t>Week 7</t>
  </si>
  <si>
    <t>Comments</t>
  </si>
  <si>
    <t>Brian estimated only, Rob worked on as well.</t>
  </si>
  <si>
    <t>Brian estimated, but Rob worked on only.</t>
  </si>
  <si>
    <t>Spent much more time on SRS due to client feedback</t>
  </si>
  <si>
    <t>Everyone started working on because we needed more, FAST!</t>
  </si>
  <si>
    <t>XML [Un]Marshalling Prototypes</t>
  </si>
  <si>
    <t>Brian, Rob, Joe</t>
  </si>
  <si>
    <t>Did not plan on working on visualizations, but did due to free time and/or personal interest in the subject</t>
  </si>
  <si>
    <t>Joe did not estimate time, but assisted Mark anyways.</t>
  </si>
  <si>
    <t>Estimate was not in timesheet, but actual hours worked on were in an email sent on 1/28/2008. Get better values from Joe.</t>
  </si>
  <si>
    <t>Estimate was not in timesheet, but actual hours worked on were in an email sent on 1/26/2008. Get better values from Joe.</t>
  </si>
  <si>
    <t>Was not planned to be worked on and was not worked on. Requirements started and took most of our time.</t>
  </si>
  <si>
    <t>Interview out of town interfered with working on project plan.</t>
  </si>
  <si>
    <t>Moved from project planning document to its own document and beautified.</t>
  </si>
  <si>
    <t>We forgot about metrics until we did a couple revisions of the schedule and worked on the project plan again!!</t>
  </si>
  <si>
    <t>The client visited Rochester and we negotiated some requirements with first draft of SRS, in person.</t>
  </si>
  <si>
    <t>Estimated Hours Remaining</t>
  </si>
  <si>
    <t>% Complete</t>
  </si>
  <si>
    <t>Did not estimate because it was done in the first week of class.</t>
  </si>
  <si>
    <t>Week 1</t>
  </si>
  <si>
    <t>Week 2</t>
  </si>
  <si>
    <t>Week 3</t>
  </si>
  <si>
    <t>Brian, Joe</t>
  </si>
  <si>
    <t>Everyone pitched in to make sure that this document was well thought out and had enough in it before Xmas break started.</t>
  </si>
  <si>
    <t>#</t>
  </si>
  <si>
    <t>1.2.1</t>
  </si>
  <si>
    <t>1.2.2</t>
  </si>
  <si>
    <t>1.2.3</t>
  </si>
  <si>
    <t>1.3.1</t>
  </si>
  <si>
    <t>1.3.2</t>
  </si>
  <si>
    <t>Plan Acceptance Testing</t>
  </si>
  <si>
    <t>Operational Prototyping, Test Planning &amp; Design</t>
  </si>
  <si>
    <t>Create Powerpoint Outline</t>
  </si>
  <si>
    <t>Fill in slides</t>
  </si>
  <si>
    <t>class diagrams</t>
  </si>
  <si>
    <t>state diagrams</t>
  </si>
  <si>
    <t>sequence diagrams</t>
  </si>
  <si>
    <t>Brian, Rob, Mark</t>
  </si>
  <si>
    <t>client emails</t>
  </si>
  <si>
    <t>Baseline SRS Document</t>
  </si>
  <si>
    <t>Elicitation</t>
  </si>
  <si>
    <t>Project Plan Document</t>
  </si>
  <si>
    <t>?</t>
  </si>
  <si>
    <t>Requirements Elicitation</t>
  </si>
  <si>
    <t>Report Time Effort</t>
  </si>
  <si>
    <t>About 2 hours per week estimated</t>
  </si>
  <si>
    <t>Joe overestimated a little.</t>
  </si>
  <si>
    <t>Estimated at 1.5 per week for 4 weeks</t>
  </si>
  <si>
    <t>Mark overestimated by 1 hour.</t>
  </si>
  <si>
    <t>Estimate correct</t>
  </si>
  <si>
    <t>Project Website</t>
  </si>
  <si>
    <t>Create</t>
  </si>
  <si>
    <t>Project Synopsis Document</t>
  </si>
  <si>
    <t>Negotiate</t>
  </si>
  <si>
    <t>Date</t>
  </si>
  <si>
    <t>Total</t>
  </si>
  <si>
    <t>May</t>
  </si>
  <si>
    <t>Last Updated</t>
  </si>
  <si>
    <t>Estimated % Complete</t>
  </si>
  <si>
    <t xml:space="preserve">We will not need to have client phone meetings for requirements anymore. The rest will be taken care of through emails. </t>
  </si>
  <si>
    <t>Emails should hopefully increase from the normal due to not having phone meetings with the client.</t>
  </si>
  <si>
    <t>We obtained lots of feedback on 2/5/2008, which was our original sign-off date. This pushed back the SRS process.</t>
  </si>
  <si>
    <t>Estimate extended as more work is needed</t>
  </si>
  <si>
    <t>Elicitation still seems to need to be done as the client is adding more stuff at the last minute.</t>
  </si>
  <si>
    <t>This has been pushed back from 2/15/2008 to 2/19/2008 due to more SRS work needed that was not planned.</t>
  </si>
  <si>
    <t>Update SDD</t>
  </si>
  <si>
    <t>User Guide</t>
  </si>
  <si>
    <t>Start design and creation of user guide</t>
  </si>
  <si>
    <t>1.4.1</t>
  </si>
  <si>
    <t>1.4.2</t>
  </si>
  <si>
    <t>User Interface Design</t>
  </si>
  <si>
    <t>Drawable Object Design</t>
  </si>
  <si>
    <t>Concrete Object Design</t>
  </si>
  <si>
    <t>2/31/2008</t>
  </si>
  <si>
    <t>Manage Schedule</t>
  </si>
  <si>
    <t>Update Estimated Work Hours</t>
  </si>
  <si>
    <t>Update Actual Work Hours</t>
  </si>
  <si>
    <t>Add Any New Activities</t>
  </si>
  <si>
    <t>Modify Dates</t>
  </si>
  <si>
    <t>Move Data To Burndown Chart</t>
  </si>
  <si>
    <t>Work On Other Months</t>
  </si>
  <si>
    <t>Modify once a week.</t>
  </si>
  <si>
    <t>Move twice a week.</t>
  </si>
  <si>
    <t>One hour spent on each April and May each.</t>
  </si>
  <si>
    <t>Add new activities once per week</t>
  </si>
  <si>
    <t>Update actual hours from timesheets once per week.</t>
  </si>
  <si>
    <t>Update estimated hours twice per week</t>
  </si>
  <si>
    <t>Design Document</t>
  </si>
  <si>
    <t>Test Plan Document</t>
  </si>
  <si>
    <t xml:space="preserve">Design Document </t>
  </si>
  <si>
    <t>Is Level 1?</t>
  </si>
  <si>
    <t>L1 Est. Hrs. Remain.</t>
  </si>
  <si>
    <t>Moved some stuff to March</t>
  </si>
  <si>
    <t>Added schedule management activities</t>
  </si>
  <si>
    <t>L1 Est. Hrs.</t>
  </si>
  <si>
    <t>L1 Actual Hrs.</t>
  </si>
  <si>
    <t>Rob, Mark,Brian</t>
  </si>
  <si>
    <t>Week 9 and SRS other work getting done as planned</t>
  </si>
  <si>
    <t>System Test Planning</t>
  </si>
  <si>
    <t>Unit Test Planning</t>
  </si>
  <si>
    <t>Automated Test Planning</t>
  </si>
  <si>
    <t>Joe worked on a bit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</si>
</sst>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m\ d\,\ yyyy;@"/>
    <numFmt numFmtId="167" formatCode="m/d/yyyy;@"/>
    <numFmt numFmtId="168" formatCode="[$-409]d\-mmm\-yyyy;@"/>
    <numFmt numFmtId="169" formatCode="[$-409]h:mm:ss\ AM/PM"/>
  </numFmts>
  <fonts count="28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9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0"/>
    </font>
    <font>
      <b/>
      <sz val="18"/>
      <color indexed="9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18"/>
      <color indexed="9"/>
      <name val="Arial"/>
      <family val="0"/>
    </font>
    <font>
      <sz val="8"/>
      <color indexed="9"/>
      <name val="Arial"/>
      <family val="2"/>
    </font>
    <font>
      <sz val="14"/>
      <color indexed="9"/>
      <name val="Arial"/>
      <family val="0"/>
    </font>
    <font>
      <sz val="16"/>
      <color indexed="9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right" vertical="center" wrapText="1"/>
    </xf>
    <xf numFmtId="0" fontId="22" fillId="6" borderId="4" xfId="0" applyFont="1" applyFill="1" applyBorder="1" applyAlignment="1">
      <alignment horizontal="righ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left" vertical="center" wrapText="1"/>
    </xf>
    <xf numFmtId="0" fontId="17" fillId="6" borderId="0" xfId="0" applyFont="1" applyFill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7" fontId="17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9" fontId="17" fillId="8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67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9" fontId="0" fillId="7" borderId="1" xfId="0" applyNumberForma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167" fontId="0" fillId="7" borderId="2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9" fontId="0" fillId="7" borderId="2" xfId="0" applyNumberForma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7" fontId="0" fillId="7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9" fontId="0" fillId="7" borderId="1" xfId="0" applyNumberFormat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7" fontId="14" fillId="7" borderId="1" xfId="0" applyNumberFormat="1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167" fontId="0" fillId="7" borderId="1" xfId="0" applyNumberFormat="1" applyFont="1" applyFill="1" applyBorder="1" applyAlignment="1">
      <alignment horizontal="center" vertical="center" wrapText="1"/>
    </xf>
    <xf numFmtId="167" fontId="13" fillId="7" borderId="1" xfId="0" applyNumberFormat="1" applyFont="1" applyFill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167" fontId="17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right" vertical="center" wrapText="1"/>
    </xf>
    <xf numFmtId="9" fontId="17" fillId="8" borderId="1" xfId="21" applyFont="1" applyFill="1" applyBorder="1" applyAlignment="1">
      <alignment horizontal="center" vertical="center" wrapText="1"/>
    </xf>
    <xf numFmtId="9" fontId="17" fillId="7" borderId="1" xfId="2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7" fontId="6" fillId="7" borderId="7" xfId="0" applyNumberFormat="1" applyFont="1" applyFill="1" applyBorder="1" applyAlignment="1">
      <alignment horizontal="center"/>
    </xf>
    <xf numFmtId="167" fontId="6" fillId="7" borderId="1" xfId="0" applyNumberFormat="1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7" fillId="5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9" fontId="20" fillId="8" borderId="1" xfId="0" applyNumberFormat="1" applyFont="1" applyFill="1" applyBorder="1" applyAlignment="1">
      <alignment horizontal="center" vertical="center" wrapText="1"/>
    </xf>
    <xf numFmtId="9" fontId="17" fillId="7" borderId="1" xfId="21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  <protection/>
    </xf>
    <xf numFmtId="0" fontId="0" fillId="7" borderId="1" xfId="0" applyFill="1" applyBorder="1" applyAlignment="1" applyProtection="1">
      <alignment horizontal="center" vertical="center" wrapText="1"/>
      <protection/>
    </xf>
    <xf numFmtId="0" fontId="23" fillId="6" borderId="8" xfId="0" applyFont="1" applyFill="1" applyBorder="1" applyAlignment="1">
      <alignment horizontal="left" wrapText="1"/>
    </xf>
    <xf numFmtId="0" fontId="23" fillId="6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" xfId="0" applyBorder="1" applyAlignment="1" applyProtection="1">
      <alignment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0" fillId="9" borderId="1" xfId="0" applyFill="1" applyBorder="1" applyAlignment="1" applyProtection="1">
      <alignment/>
      <protection hidden="1"/>
    </xf>
    <xf numFmtId="0" fontId="0" fillId="9" borderId="1" xfId="0" applyFill="1" applyBorder="1" applyAlignment="1">
      <alignment/>
    </xf>
    <xf numFmtId="0" fontId="17" fillId="8" borderId="9" xfId="0" applyFont="1" applyFill="1" applyBorder="1" applyAlignment="1" applyProtection="1">
      <alignment horizontal="center" vertical="center" wrapText="1"/>
      <protection/>
    </xf>
    <xf numFmtId="0" fontId="0" fillId="7" borderId="9" xfId="0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17" fillId="8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5" fillId="3" borderId="12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0" fillId="5" borderId="12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0" fillId="5" borderId="9" xfId="0" applyFont="1" applyFill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23" fillId="6" borderId="9" xfId="0" applyFont="1" applyFill="1" applyBorder="1" applyAlignment="1">
      <alignment horizontal="left" wrapText="1"/>
    </xf>
    <xf numFmtId="0" fontId="23" fillId="6" borderId="5" xfId="0" applyFont="1" applyFill="1" applyBorder="1" applyAlignment="1">
      <alignment horizontal="left" wrapText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67" fontId="9" fillId="7" borderId="1" xfId="0" applyNumberFormat="1" applyFont="1" applyFill="1" applyBorder="1" applyAlignment="1">
      <alignment horizontal="center" vertical="center" wrapText="1"/>
    </xf>
    <xf numFmtId="167" fontId="27" fillId="7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14" fontId="7" fillId="10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9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167" fontId="0" fillId="10" borderId="1" xfId="0" applyNumberFormat="1" applyFont="1" applyFill="1" applyBorder="1" applyAlignment="1">
      <alignment horizontal="center" vertical="center" wrapText="1"/>
    </xf>
    <xf numFmtId="9" fontId="0" fillId="10" borderId="1" xfId="21" applyFont="1" applyFill="1" applyBorder="1" applyAlignment="1">
      <alignment horizontal="center" vertical="center" wrapText="1"/>
    </xf>
    <xf numFmtId="0" fontId="0" fillId="10" borderId="9" xfId="0" applyFont="1" applyFill="1" applyBorder="1" applyAlignment="1" applyProtection="1">
      <alignment horizontal="center" vertical="center" wrapText="1"/>
      <protection/>
    </xf>
    <xf numFmtId="0" fontId="11" fillId="1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'Burn Down Charts'!$B$1:$B$2</c:f>
              <c:strCache>
                <c:ptCount val="1"/>
                <c:pt idx="0">
                  <c:v>February Estimated Hours Remaining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'Burn Down Charts'!$A$3:$A$14</c:f>
              <c:strCache/>
            </c:strRef>
          </c:cat>
          <c:val>
            <c:numRef>
              <c:f>'Burn Down Charts'!$B$3:$B$14</c:f>
              <c:numCache/>
            </c:numRef>
          </c:val>
          <c:smooth val="0"/>
        </c:ser>
        <c:marker val="1"/>
        <c:axId val="10800190"/>
        <c:axId val="30092847"/>
      </c:lineChart>
      <c:dateAx>
        <c:axId val="1080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92847"/>
        <c:crosses val="autoZero"/>
        <c:auto val="0"/>
        <c:noMultiLvlLbl val="0"/>
      </c:dateAx>
      <c:valAx>
        <c:axId val="30092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Estimated Hours Remaining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0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57150</xdr:rowOff>
    </xdr:from>
    <xdr:to>
      <xdr:col>14</xdr:col>
      <xdr:colOff>209550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962400" y="57150"/>
        <a:ext cx="69818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L4" sqref="L4"/>
    </sheetView>
  </sheetViews>
  <sheetFormatPr defaultColWidth="9.140625" defaultRowHeight="12.75"/>
  <cols>
    <col min="1" max="1" width="7.8515625" style="0" customWidth="1"/>
    <col min="2" max="2" width="22.140625" style="0" customWidth="1"/>
    <col min="3" max="3" width="10.7109375" style="0" customWidth="1"/>
    <col min="4" max="4" width="10.421875" style="0" customWidth="1"/>
    <col min="5" max="5" width="14.57421875" style="0" customWidth="1"/>
    <col min="6" max="6" width="12.140625" style="0" customWidth="1"/>
    <col min="7" max="7" width="10.421875" style="0" customWidth="1"/>
    <col min="8" max="8" width="13.00390625" style="0" customWidth="1"/>
    <col min="9" max="9" width="10.8515625" style="0" customWidth="1"/>
    <col min="10" max="10" width="12.57421875" style="0" customWidth="1"/>
    <col min="11" max="11" width="16.00390625" style="0" customWidth="1"/>
    <col min="12" max="12" width="33.421875" style="0" customWidth="1"/>
  </cols>
  <sheetData>
    <row r="1" spans="1:12" ht="15.75">
      <c r="A1" s="131" t="s">
        <v>0</v>
      </c>
      <c r="B1" s="132"/>
      <c r="C1" s="132"/>
      <c r="D1" s="133"/>
      <c r="E1" s="53" t="s">
        <v>2</v>
      </c>
      <c r="F1" s="16"/>
      <c r="G1" s="17"/>
      <c r="H1" s="17"/>
      <c r="I1" s="17"/>
      <c r="J1" s="17"/>
      <c r="K1" s="17"/>
      <c r="L1" s="17"/>
    </row>
    <row r="2" spans="1:12" ht="12.75">
      <c r="A2" s="131" t="s">
        <v>1</v>
      </c>
      <c r="B2" s="132"/>
      <c r="C2" s="132"/>
      <c r="D2" s="133"/>
      <c r="E2" s="129" t="s">
        <v>3</v>
      </c>
      <c r="F2" s="130"/>
      <c r="G2" s="17"/>
      <c r="H2" s="17"/>
      <c r="I2" s="17"/>
      <c r="J2" s="17"/>
      <c r="K2" s="17"/>
      <c r="L2" s="17"/>
    </row>
    <row r="3" spans="1:12" ht="47.25">
      <c r="A3" s="18" t="s">
        <v>135</v>
      </c>
      <c r="B3" s="19" t="s">
        <v>103</v>
      </c>
      <c r="C3" s="19" t="s">
        <v>104</v>
      </c>
      <c r="D3" s="19" t="s">
        <v>105</v>
      </c>
      <c r="E3" s="19" t="s">
        <v>17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128</v>
      </c>
      <c r="K3" s="19" t="s">
        <v>127</v>
      </c>
      <c r="L3" s="19" t="s">
        <v>111</v>
      </c>
    </row>
    <row r="4" spans="1:12" ht="30">
      <c r="A4" s="40">
        <v>1</v>
      </c>
      <c r="B4" s="54" t="s">
        <v>163</v>
      </c>
      <c r="C4" s="55"/>
      <c r="D4" s="56"/>
      <c r="E4" s="55"/>
      <c r="F4" s="57"/>
      <c r="G4" s="57"/>
      <c r="H4" s="58"/>
      <c r="I4" s="58"/>
      <c r="J4" s="59"/>
      <c r="K4" s="58"/>
      <c r="L4" s="60"/>
    </row>
    <row r="5" spans="1:12" ht="25.5">
      <c r="A5" s="40"/>
      <c r="B5" s="71"/>
      <c r="C5" s="34" t="s">
        <v>162</v>
      </c>
      <c r="D5" s="61"/>
      <c r="E5" s="34" t="s">
        <v>65</v>
      </c>
      <c r="F5" s="74">
        <v>39787</v>
      </c>
      <c r="G5" s="74">
        <v>39813</v>
      </c>
      <c r="H5" s="75">
        <v>0</v>
      </c>
      <c r="I5" s="75">
        <v>1</v>
      </c>
      <c r="J5" s="76">
        <v>1</v>
      </c>
      <c r="K5" s="75">
        <v>0</v>
      </c>
      <c r="L5" s="65" t="s">
        <v>129</v>
      </c>
    </row>
    <row r="6" spans="1:12" ht="25.5">
      <c r="A6" s="40">
        <v>2</v>
      </c>
      <c r="B6" s="54" t="s">
        <v>22</v>
      </c>
      <c r="C6" s="55"/>
      <c r="D6" s="56"/>
      <c r="E6" s="55" t="s">
        <v>96</v>
      </c>
      <c r="F6" s="57">
        <v>39421</v>
      </c>
      <c r="G6" s="57">
        <v>39447</v>
      </c>
      <c r="H6" s="58"/>
      <c r="I6" s="58"/>
      <c r="J6" s="59"/>
      <c r="K6" s="58"/>
      <c r="L6" s="60"/>
    </row>
    <row r="7" spans="1:12" ht="25.5">
      <c r="A7" s="41">
        <v>2.1</v>
      </c>
      <c r="B7" s="72"/>
      <c r="C7" s="34" t="s">
        <v>130</v>
      </c>
      <c r="D7" s="61"/>
      <c r="E7" s="34" t="s">
        <v>23</v>
      </c>
      <c r="F7" s="62">
        <v>39419</v>
      </c>
      <c r="G7" s="62">
        <v>39425</v>
      </c>
      <c r="H7" s="63">
        <v>0</v>
      </c>
      <c r="I7" s="63">
        <f>0.5+0</f>
        <v>0.5</v>
      </c>
      <c r="J7" s="64">
        <v>1</v>
      </c>
      <c r="K7" s="63">
        <f aca="true" t="shared" si="0" ref="K7:K18">IF(H7=0,0,(1-J7)/H7)</f>
        <v>0</v>
      </c>
      <c r="L7" s="65" t="s">
        <v>129</v>
      </c>
    </row>
    <row r="8" spans="1:12" ht="26.25" customHeight="1">
      <c r="A8" s="41">
        <v>2.2</v>
      </c>
      <c r="B8" s="72"/>
      <c r="C8" s="34" t="s">
        <v>131</v>
      </c>
      <c r="D8" s="61"/>
      <c r="E8" s="34" t="s">
        <v>133</v>
      </c>
      <c r="F8" s="62">
        <v>39426</v>
      </c>
      <c r="G8" s="62">
        <v>39432</v>
      </c>
      <c r="H8" s="63">
        <f>1+0.75</f>
        <v>1.75</v>
      </c>
      <c r="I8" s="63">
        <f>1+0.5</f>
        <v>1.5</v>
      </c>
      <c r="J8" s="64">
        <v>1</v>
      </c>
      <c r="K8" s="63">
        <f t="shared" si="0"/>
        <v>0</v>
      </c>
      <c r="L8" s="65" t="s">
        <v>157</v>
      </c>
    </row>
    <row r="9" spans="1:12" ht="51">
      <c r="A9" s="41">
        <v>2.3</v>
      </c>
      <c r="B9" s="72"/>
      <c r="C9" s="34" t="s">
        <v>132</v>
      </c>
      <c r="D9" s="61"/>
      <c r="E9" s="34" t="s">
        <v>96</v>
      </c>
      <c r="F9" s="62">
        <v>39433</v>
      </c>
      <c r="G9" s="62">
        <v>39439</v>
      </c>
      <c r="H9" s="63">
        <f>2+2+2+2</f>
        <v>8</v>
      </c>
      <c r="I9" s="63">
        <f>6+2+1.75+1.5</f>
        <v>11.25</v>
      </c>
      <c r="J9" s="64">
        <v>1</v>
      </c>
      <c r="K9" s="63">
        <f t="shared" si="0"/>
        <v>0</v>
      </c>
      <c r="L9" s="65" t="s">
        <v>134</v>
      </c>
    </row>
    <row r="10" spans="1:12" ht="30">
      <c r="A10" s="40">
        <v>3</v>
      </c>
      <c r="B10" s="54" t="s">
        <v>154</v>
      </c>
      <c r="C10" s="55"/>
      <c r="D10" s="56"/>
      <c r="E10" s="55" t="s">
        <v>96</v>
      </c>
      <c r="F10" s="57">
        <v>39421</v>
      </c>
      <c r="G10" s="57">
        <v>39447</v>
      </c>
      <c r="H10" s="58"/>
      <c r="I10" s="58"/>
      <c r="J10" s="58"/>
      <c r="K10" s="58"/>
      <c r="L10" s="58"/>
    </row>
    <row r="11" spans="1:12" ht="38.25">
      <c r="A11" s="41">
        <v>3.1</v>
      </c>
      <c r="B11" s="72"/>
      <c r="C11" s="34" t="s">
        <v>102</v>
      </c>
      <c r="D11" s="61"/>
      <c r="E11" s="34" t="s">
        <v>96</v>
      </c>
      <c r="F11" s="62">
        <v>39421</v>
      </c>
      <c r="G11" s="62">
        <v>39447</v>
      </c>
      <c r="H11" s="63">
        <f>2*1.5*4</f>
        <v>12</v>
      </c>
      <c r="I11" s="63">
        <v>12</v>
      </c>
      <c r="J11" s="64">
        <v>1</v>
      </c>
      <c r="K11" s="63">
        <f t="shared" si="0"/>
        <v>0</v>
      </c>
      <c r="L11" s="65" t="s">
        <v>158</v>
      </c>
    </row>
    <row r="12" spans="1:12" ht="25.5">
      <c r="A12" s="41"/>
      <c r="B12" s="72"/>
      <c r="C12" s="34" t="s">
        <v>149</v>
      </c>
      <c r="D12" s="61"/>
      <c r="E12" s="34" t="s">
        <v>20</v>
      </c>
      <c r="F12" s="62">
        <v>39421</v>
      </c>
      <c r="G12" s="62">
        <v>39447</v>
      </c>
      <c r="H12" s="63">
        <f>3*2</f>
        <v>6</v>
      </c>
      <c r="I12" s="63">
        <v>8</v>
      </c>
      <c r="J12" s="64">
        <v>1</v>
      </c>
      <c r="K12" s="63">
        <f t="shared" si="0"/>
        <v>0</v>
      </c>
      <c r="L12" s="65" t="s">
        <v>156</v>
      </c>
    </row>
    <row r="13" spans="1:12" ht="23.25">
      <c r="A13" s="40">
        <v>4</v>
      </c>
      <c r="B13" s="54" t="s">
        <v>161</v>
      </c>
      <c r="C13" s="55"/>
      <c r="D13" s="56"/>
      <c r="E13" s="55"/>
      <c r="F13" s="57"/>
      <c r="G13" s="57"/>
      <c r="H13" s="58"/>
      <c r="I13" s="58"/>
      <c r="J13" s="59"/>
      <c r="K13" s="58"/>
      <c r="L13" s="60"/>
    </row>
    <row r="14" spans="1:12" ht="23.25">
      <c r="A14" s="40"/>
      <c r="B14" s="71"/>
      <c r="C14" s="34" t="s">
        <v>162</v>
      </c>
      <c r="D14" s="61"/>
      <c r="E14" s="34" t="s">
        <v>58</v>
      </c>
      <c r="F14" s="74">
        <v>39787</v>
      </c>
      <c r="G14" s="74">
        <v>39813</v>
      </c>
      <c r="H14" s="75">
        <v>3</v>
      </c>
      <c r="I14" s="75">
        <v>4</v>
      </c>
      <c r="J14" s="76">
        <v>1</v>
      </c>
      <c r="K14" s="75">
        <f>IF(H14=0,0,(1-J14)/H14)</f>
        <v>0</v>
      </c>
      <c r="L14" s="65" t="s">
        <v>159</v>
      </c>
    </row>
    <row r="15" spans="1:12" ht="25.5">
      <c r="A15" s="40">
        <v>5</v>
      </c>
      <c r="B15" s="54" t="s">
        <v>155</v>
      </c>
      <c r="C15" s="55"/>
      <c r="D15" s="56"/>
      <c r="E15" s="55" t="s">
        <v>96</v>
      </c>
      <c r="F15" s="57">
        <v>39419</v>
      </c>
      <c r="G15" s="57">
        <v>39447</v>
      </c>
      <c r="H15" s="58"/>
      <c r="I15" s="58"/>
      <c r="J15" s="58"/>
      <c r="K15" s="58"/>
      <c r="L15" s="58"/>
    </row>
    <row r="16" spans="1:12" ht="25.5">
      <c r="A16" s="41">
        <v>5.1</v>
      </c>
      <c r="B16" s="72"/>
      <c r="C16" s="34" t="s">
        <v>130</v>
      </c>
      <c r="D16" s="61"/>
      <c r="E16" s="34" t="s">
        <v>96</v>
      </c>
      <c r="F16" s="62">
        <v>39419</v>
      </c>
      <c r="G16" s="62">
        <v>39425</v>
      </c>
      <c r="H16" s="63">
        <v>0</v>
      </c>
      <c r="I16" s="63">
        <f>0.25+0.25+0.25+0.25</f>
        <v>1</v>
      </c>
      <c r="J16" s="64">
        <v>1</v>
      </c>
      <c r="K16" s="63">
        <f t="shared" si="0"/>
        <v>0</v>
      </c>
      <c r="L16" s="65" t="s">
        <v>129</v>
      </c>
    </row>
    <row r="17" spans="1:12" ht="25.5">
      <c r="A17" s="41">
        <v>5.2</v>
      </c>
      <c r="B17" s="72"/>
      <c r="C17" s="34" t="s">
        <v>131</v>
      </c>
      <c r="D17" s="61"/>
      <c r="E17" s="34" t="s">
        <v>96</v>
      </c>
      <c r="F17" s="62">
        <v>39426</v>
      </c>
      <c r="G17" s="62">
        <v>39432</v>
      </c>
      <c r="H17" s="63">
        <f>0.25+0.25+0.25+0.25</f>
        <v>1</v>
      </c>
      <c r="I17" s="63">
        <f>0.25+0.25+0.25+0.25</f>
        <v>1</v>
      </c>
      <c r="J17" s="64">
        <v>1</v>
      </c>
      <c r="K17" s="63">
        <f t="shared" si="0"/>
        <v>0</v>
      </c>
      <c r="L17" s="65" t="s">
        <v>160</v>
      </c>
    </row>
    <row r="18" spans="1:12" ht="25.5">
      <c r="A18" s="42">
        <v>5.3</v>
      </c>
      <c r="B18" s="73"/>
      <c r="C18" s="35" t="s">
        <v>132</v>
      </c>
      <c r="D18" s="66"/>
      <c r="E18" s="35" t="s">
        <v>96</v>
      </c>
      <c r="F18" s="67">
        <v>39433</v>
      </c>
      <c r="G18" s="67">
        <v>39439</v>
      </c>
      <c r="H18" s="68">
        <f>0.25+0.25+0.25+0.25</f>
        <v>1</v>
      </c>
      <c r="I18" s="68">
        <f>0.25+0.25+0.25+0.25</f>
        <v>1</v>
      </c>
      <c r="J18" s="69">
        <v>1</v>
      </c>
      <c r="K18" s="68">
        <f t="shared" si="0"/>
        <v>0</v>
      </c>
      <c r="L18" s="70" t="s">
        <v>160</v>
      </c>
    </row>
    <row r="19" spans="1:12" ht="47.25">
      <c r="A19" s="19"/>
      <c r="B19" s="19" t="s">
        <v>36</v>
      </c>
      <c r="C19" s="19"/>
      <c r="D19" s="19"/>
      <c r="E19" s="19" t="s">
        <v>37</v>
      </c>
      <c r="F19" s="19" t="s">
        <v>5</v>
      </c>
      <c r="G19" s="19"/>
      <c r="H19" s="19"/>
      <c r="I19" s="19"/>
      <c r="J19" s="19"/>
      <c r="K19" s="19"/>
      <c r="L19" s="19"/>
    </row>
    <row r="20" spans="1:12" ht="12.75">
      <c r="A20" s="23"/>
      <c r="B20" s="24" t="s">
        <v>57</v>
      </c>
      <c r="C20" s="24"/>
      <c r="D20" s="24"/>
      <c r="E20" s="25" t="s">
        <v>40</v>
      </c>
      <c r="F20" s="26" t="s">
        <v>57</v>
      </c>
      <c r="G20" s="26"/>
      <c r="H20" s="26"/>
      <c r="I20" s="26"/>
      <c r="J20" s="26"/>
      <c r="K20" s="26"/>
      <c r="L20" s="26"/>
    </row>
    <row r="21" spans="1:12" ht="12.75">
      <c r="A21" s="23"/>
      <c r="B21" s="24"/>
      <c r="C21" s="24"/>
      <c r="D21" s="24"/>
      <c r="E21" s="24"/>
      <c r="F21" s="26"/>
      <c r="G21" s="26"/>
      <c r="H21" s="26"/>
      <c r="I21" s="26"/>
      <c r="J21" s="26"/>
      <c r="K21" s="26"/>
      <c r="L21" s="26"/>
    </row>
    <row r="22" spans="1:12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mergeCells count="3">
    <mergeCell ref="E2:F2"/>
    <mergeCell ref="A1:D1"/>
    <mergeCell ref="A2:D2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25">
      <selection activeCell="A40" sqref="A40"/>
    </sheetView>
  </sheetViews>
  <sheetFormatPr defaultColWidth="9.140625" defaultRowHeight="12.75"/>
  <cols>
    <col min="1" max="1" width="7.8515625" style="0" customWidth="1"/>
    <col min="2" max="2" width="22.140625" style="0" customWidth="1"/>
    <col min="3" max="3" width="18.00390625" style="0" customWidth="1"/>
    <col min="4" max="4" width="10.421875" style="0" customWidth="1"/>
    <col min="5" max="5" width="14.57421875" style="0" customWidth="1"/>
    <col min="6" max="6" width="12.140625" style="0" customWidth="1"/>
    <col min="7" max="7" width="10.421875" style="0" customWidth="1"/>
    <col min="8" max="8" width="13.00390625" style="0" customWidth="1"/>
    <col min="9" max="9" width="10.8515625" style="0" customWidth="1"/>
    <col min="10" max="10" width="12.57421875" style="0" customWidth="1"/>
    <col min="11" max="11" width="16.00390625" style="0" customWidth="1"/>
    <col min="12" max="12" width="33.421875" style="0" customWidth="1"/>
  </cols>
  <sheetData>
    <row r="1" spans="1:12" ht="15.75">
      <c r="A1" s="131" t="s">
        <v>0</v>
      </c>
      <c r="B1" s="132"/>
      <c r="C1" s="132"/>
      <c r="D1" s="133"/>
      <c r="E1" s="53" t="s">
        <v>10</v>
      </c>
      <c r="F1" s="28"/>
      <c r="G1" s="28"/>
      <c r="H1" s="28"/>
      <c r="I1" s="28"/>
      <c r="J1" s="28"/>
      <c r="K1" s="28"/>
      <c r="L1" s="28"/>
    </row>
    <row r="2" spans="1:12" ht="12.75">
      <c r="A2" s="131" t="s">
        <v>1</v>
      </c>
      <c r="B2" s="132"/>
      <c r="C2" s="132"/>
      <c r="D2" s="133"/>
      <c r="E2" s="134" t="s">
        <v>59</v>
      </c>
      <c r="F2" s="135"/>
      <c r="G2" s="136"/>
      <c r="H2" s="136"/>
      <c r="I2" s="28"/>
      <c r="J2" s="28"/>
      <c r="K2" s="28"/>
      <c r="L2" s="28"/>
    </row>
    <row r="3" spans="1:12" ht="47.25">
      <c r="A3" s="18" t="s">
        <v>135</v>
      </c>
      <c r="B3" s="19" t="s">
        <v>103</v>
      </c>
      <c r="C3" s="19" t="s">
        <v>104</v>
      </c>
      <c r="D3" s="19" t="s">
        <v>105</v>
      </c>
      <c r="E3" s="19" t="s">
        <v>17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128</v>
      </c>
      <c r="K3" s="19" t="s">
        <v>127</v>
      </c>
      <c r="L3" s="19" t="s">
        <v>111</v>
      </c>
    </row>
    <row r="4" spans="1:12" ht="25.5">
      <c r="A4" s="43">
        <v>1</v>
      </c>
      <c r="B4" s="77" t="s">
        <v>21</v>
      </c>
      <c r="C4" s="55"/>
      <c r="D4" s="56"/>
      <c r="E4" s="55" t="s">
        <v>96</v>
      </c>
      <c r="F4" s="57">
        <v>39448</v>
      </c>
      <c r="G4" s="57">
        <v>39482</v>
      </c>
      <c r="H4" s="58"/>
      <c r="I4" s="58"/>
      <c r="J4" s="59"/>
      <c r="K4" s="58"/>
      <c r="L4" s="60"/>
    </row>
    <row r="5" spans="1:12" ht="25.5">
      <c r="A5" s="44">
        <v>1.1</v>
      </c>
      <c r="B5" s="36"/>
      <c r="C5" s="34" t="s">
        <v>151</v>
      </c>
      <c r="D5" s="61"/>
      <c r="E5" s="34" t="s">
        <v>96</v>
      </c>
      <c r="F5" s="62">
        <v>39448</v>
      </c>
      <c r="G5" s="79">
        <v>39482</v>
      </c>
      <c r="H5" s="63"/>
      <c r="I5" s="63"/>
      <c r="J5" s="64"/>
      <c r="K5" s="63"/>
      <c r="L5" s="65"/>
    </row>
    <row r="6" spans="1:12" ht="36">
      <c r="A6" s="45">
        <v>1.11</v>
      </c>
      <c r="B6" s="36"/>
      <c r="C6" s="36"/>
      <c r="D6" s="29" t="s">
        <v>102</v>
      </c>
      <c r="E6" s="20" t="s">
        <v>96</v>
      </c>
      <c r="F6" s="30">
        <v>39448</v>
      </c>
      <c r="G6" s="30">
        <v>39478</v>
      </c>
      <c r="H6" s="21">
        <f>2*1.5*4</f>
        <v>12</v>
      </c>
      <c r="I6" s="21">
        <v>12</v>
      </c>
      <c r="J6" s="22">
        <v>1</v>
      </c>
      <c r="K6" s="21">
        <f>IF(H6=0,0,(1-J6)*H6)</f>
        <v>0</v>
      </c>
      <c r="L6" s="38">
        <v>12</v>
      </c>
    </row>
    <row r="7" spans="1:12" ht="25.5">
      <c r="A7" s="44">
        <v>1.2</v>
      </c>
      <c r="B7" s="36"/>
      <c r="C7" s="34" t="s">
        <v>150</v>
      </c>
      <c r="D7" s="61"/>
      <c r="E7" s="34" t="s">
        <v>117</v>
      </c>
      <c r="F7" s="62">
        <v>39448</v>
      </c>
      <c r="G7" s="79">
        <v>39483</v>
      </c>
      <c r="H7" s="63"/>
      <c r="I7" s="63"/>
      <c r="J7" s="64"/>
      <c r="K7" s="63"/>
      <c r="L7" s="65"/>
    </row>
    <row r="8" spans="1:12" ht="25.5">
      <c r="A8" s="45">
        <v>1.21</v>
      </c>
      <c r="B8" s="36"/>
      <c r="C8" s="36"/>
      <c r="D8" s="29" t="s">
        <v>107</v>
      </c>
      <c r="E8" s="20" t="s">
        <v>18</v>
      </c>
      <c r="F8" s="30">
        <v>39454</v>
      </c>
      <c r="G8" s="30">
        <v>39460</v>
      </c>
      <c r="H8" s="21">
        <f>2</f>
        <v>2</v>
      </c>
      <c r="I8" s="21">
        <f>4.5+2</f>
        <v>6.5</v>
      </c>
      <c r="J8" s="22">
        <v>1</v>
      </c>
      <c r="K8" s="21">
        <f>IF(H8=0,0,(1-J8)*H8)</f>
        <v>0</v>
      </c>
      <c r="L8" s="38" t="s">
        <v>112</v>
      </c>
    </row>
    <row r="9" spans="1:12" ht="25.5">
      <c r="A9" s="45">
        <v>1.22</v>
      </c>
      <c r="B9" s="36"/>
      <c r="C9" s="36"/>
      <c r="D9" s="29" t="s">
        <v>108</v>
      </c>
      <c r="E9" s="20" t="s">
        <v>18</v>
      </c>
      <c r="F9" s="30">
        <v>39461</v>
      </c>
      <c r="G9" s="30">
        <v>39467</v>
      </c>
      <c r="H9" s="21">
        <f>2+4</f>
        <v>6</v>
      </c>
      <c r="I9" s="21">
        <f>0+4.5</f>
        <v>4.5</v>
      </c>
      <c r="J9" s="22">
        <v>1</v>
      </c>
      <c r="K9" s="21">
        <f>IF(H9=0,0,(1-J9)*H9)</f>
        <v>0</v>
      </c>
      <c r="L9" s="38" t="s">
        <v>113</v>
      </c>
    </row>
    <row r="10" spans="1:12" ht="25.5">
      <c r="A10" s="45">
        <v>1.23</v>
      </c>
      <c r="B10" s="36"/>
      <c r="C10" s="36"/>
      <c r="D10" s="29" t="s">
        <v>109</v>
      </c>
      <c r="E10" s="20" t="s">
        <v>18</v>
      </c>
      <c r="F10" s="30">
        <v>39468</v>
      </c>
      <c r="G10" s="30">
        <v>39474</v>
      </c>
      <c r="H10" s="21">
        <f>2+4</f>
        <v>6</v>
      </c>
      <c r="I10" s="21">
        <f>4+8</f>
        <v>12</v>
      </c>
      <c r="J10" s="22">
        <v>1</v>
      </c>
      <c r="K10" s="21">
        <f>IF(H10=0,0,(1-J10)*H10)</f>
        <v>0</v>
      </c>
      <c r="L10" s="38" t="s">
        <v>114</v>
      </c>
    </row>
    <row r="11" spans="1:12" ht="25.5">
      <c r="A11" s="45">
        <v>1.24</v>
      </c>
      <c r="B11" s="36"/>
      <c r="C11" s="36"/>
      <c r="D11" s="29" t="s">
        <v>110</v>
      </c>
      <c r="E11" s="20" t="s">
        <v>117</v>
      </c>
      <c r="F11" s="30">
        <v>39475</v>
      </c>
      <c r="G11" s="31">
        <v>39481</v>
      </c>
      <c r="H11" s="21">
        <f>4+4+4+3</f>
        <v>15</v>
      </c>
      <c r="I11" s="21">
        <f>2+6.5+1.5+0</f>
        <v>10</v>
      </c>
      <c r="J11" s="22">
        <v>0.9</v>
      </c>
      <c r="K11" s="21">
        <f>IF(H11=0,0,(1-J11)*H11)</f>
        <v>1.4999999999999996</v>
      </c>
      <c r="L11" s="38" t="s">
        <v>115</v>
      </c>
    </row>
    <row r="12" spans="1:12" ht="15">
      <c r="A12" s="44">
        <v>1.3</v>
      </c>
      <c r="B12" s="36"/>
      <c r="C12" s="34" t="s">
        <v>63</v>
      </c>
      <c r="D12" s="61"/>
      <c r="E12" s="34" t="s">
        <v>64</v>
      </c>
      <c r="F12" s="62">
        <v>39448</v>
      </c>
      <c r="G12" s="62">
        <v>39478</v>
      </c>
      <c r="H12" s="63"/>
      <c r="I12" s="63"/>
      <c r="J12" s="64"/>
      <c r="K12" s="63"/>
      <c r="L12" s="65"/>
    </row>
    <row r="13" spans="1:12" ht="51">
      <c r="A13" s="45">
        <v>1.31</v>
      </c>
      <c r="B13" s="36"/>
      <c r="C13" s="36"/>
      <c r="D13" s="29" t="s">
        <v>107</v>
      </c>
      <c r="E13" s="20" t="s">
        <v>64</v>
      </c>
      <c r="F13" s="30">
        <v>39454</v>
      </c>
      <c r="G13" s="30">
        <v>39460</v>
      </c>
      <c r="H13" s="21">
        <v>0</v>
      </c>
      <c r="I13" s="21">
        <f>2+1</f>
        <v>3</v>
      </c>
      <c r="J13" s="22">
        <v>1</v>
      </c>
      <c r="K13" s="21">
        <f aca="true" t="shared" si="0" ref="K13:K40">IF(H13=0,0,(1-J13)*H13)</f>
        <v>0</v>
      </c>
      <c r="L13" s="38" t="s">
        <v>118</v>
      </c>
    </row>
    <row r="14" spans="1:12" ht="15">
      <c r="A14" s="45">
        <v>1.32</v>
      </c>
      <c r="B14" s="36"/>
      <c r="C14" s="36"/>
      <c r="D14" s="29" t="s">
        <v>108</v>
      </c>
      <c r="E14" s="20" t="s">
        <v>64</v>
      </c>
      <c r="F14" s="30">
        <v>39461</v>
      </c>
      <c r="G14" s="30">
        <v>39467</v>
      </c>
      <c r="H14" s="21">
        <f>4+8</f>
        <v>12</v>
      </c>
      <c r="I14" s="21">
        <f>4+6.5</f>
        <v>10.5</v>
      </c>
      <c r="J14" s="22">
        <v>1</v>
      </c>
      <c r="K14" s="21">
        <f t="shared" si="0"/>
        <v>0</v>
      </c>
      <c r="L14" s="38"/>
    </row>
    <row r="15" spans="1:12" ht="15">
      <c r="A15" s="46">
        <v>1.33</v>
      </c>
      <c r="B15" s="36"/>
      <c r="C15" s="36"/>
      <c r="D15" s="29" t="s">
        <v>109</v>
      </c>
      <c r="E15" s="20" t="s">
        <v>64</v>
      </c>
      <c r="F15" s="30">
        <v>39468</v>
      </c>
      <c r="G15" s="30">
        <v>39474</v>
      </c>
      <c r="H15" s="21">
        <f>2.5+7</f>
        <v>9.5</v>
      </c>
      <c r="I15" s="21">
        <f>2.75+5</f>
        <v>7.75</v>
      </c>
      <c r="J15" s="22">
        <v>1</v>
      </c>
      <c r="K15" s="21">
        <f t="shared" si="0"/>
        <v>0</v>
      </c>
      <c r="L15" s="38"/>
    </row>
    <row r="16" spans="1:12" ht="25.5">
      <c r="A16" s="46">
        <v>1.34</v>
      </c>
      <c r="B16" s="36"/>
      <c r="C16" s="36"/>
      <c r="D16" s="29" t="s">
        <v>110</v>
      </c>
      <c r="E16" s="20" t="s">
        <v>64</v>
      </c>
      <c r="F16" s="30">
        <v>39475</v>
      </c>
      <c r="G16" s="31">
        <v>39481</v>
      </c>
      <c r="H16" s="21">
        <f>0+2</f>
        <v>2</v>
      </c>
      <c r="I16" s="21">
        <f>1+2</f>
        <v>3</v>
      </c>
      <c r="J16" s="22">
        <v>1</v>
      </c>
      <c r="K16" s="21">
        <f t="shared" si="0"/>
        <v>0</v>
      </c>
      <c r="L16" s="38" t="s">
        <v>119</v>
      </c>
    </row>
    <row r="17" spans="1:12" ht="23.25">
      <c r="A17" s="47">
        <v>2</v>
      </c>
      <c r="B17" s="77" t="s">
        <v>27</v>
      </c>
      <c r="C17" s="55"/>
      <c r="D17" s="56"/>
      <c r="E17" s="55" t="s">
        <v>65</v>
      </c>
      <c r="F17" s="57">
        <v>39448</v>
      </c>
      <c r="G17" s="57">
        <v>39478</v>
      </c>
      <c r="H17" s="58"/>
      <c r="I17" s="58"/>
      <c r="J17" s="59"/>
      <c r="K17" s="58"/>
      <c r="L17" s="60"/>
    </row>
    <row r="18" spans="1:12" ht="51">
      <c r="A18" s="48">
        <v>2.1</v>
      </c>
      <c r="B18" s="36"/>
      <c r="C18" s="34" t="s">
        <v>116</v>
      </c>
      <c r="D18" s="61"/>
      <c r="E18" s="34" t="s">
        <v>65</v>
      </c>
      <c r="F18" s="62">
        <v>39448</v>
      </c>
      <c r="G18" s="62">
        <v>39478</v>
      </c>
      <c r="H18" s="63">
        <v>0</v>
      </c>
      <c r="I18" s="63">
        <v>10</v>
      </c>
      <c r="J18" s="64">
        <v>1</v>
      </c>
      <c r="K18" s="63">
        <f t="shared" si="0"/>
        <v>0</v>
      </c>
      <c r="L18" s="80" t="s">
        <v>120</v>
      </c>
    </row>
    <row r="19" spans="1:12" ht="51">
      <c r="A19" s="48">
        <v>2.2</v>
      </c>
      <c r="B19" s="36"/>
      <c r="C19" s="34" t="s">
        <v>71</v>
      </c>
      <c r="D19" s="61"/>
      <c r="E19" s="34" t="s">
        <v>65</v>
      </c>
      <c r="F19" s="62">
        <v>39448</v>
      </c>
      <c r="G19" s="62">
        <v>39478</v>
      </c>
      <c r="H19" s="63">
        <v>0</v>
      </c>
      <c r="I19" s="63">
        <v>2.5</v>
      </c>
      <c r="J19" s="64">
        <v>1</v>
      </c>
      <c r="K19" s="63">
        <f t="shared" si="0"/>
        <v>0</v>
      </c>
      <c r="L19" s="80" t="s">
        <v>121</v>
      </c>
    </row>
    <row r="20" spans="1:12" ht="51">
      <c r="A20" s="48">
        <v>2.3</v>
      </c>
      <c r="B20" s="36"/>
      <c r="C20" s="34" t="s">
        <v>70</v>
      </c>
      <c r="D20" s="61"/>
      <c r="E20" s="34" t="s">
        <v>65</v>
      </c>
      <c r="F20" s="62">
        <v>39448</v>
      </c>
      <c r="G20" s="62">
        <v>39478</v>
      </c>
      <c r="H20" s="63">
        <v>0</v>
      </c>
      <c r="I20" s="63">
        <v>0</v>
      </c>
      <c r="J20" s="64">
        <v>1</v>
      </c>
      <c r="K20" s="63">
        <f t="shared" si="0"/>
        <v>0</v>
      </c>
      <c r="L20" s="80" t="s">
        <v>121</v>
      </c>
    </row>
    <row r="21" spans="1:12" ht="23.25">
      <c r="A21" s="47">
        <v>3</v>
      </c>
      <c r="B21" s="77" t="s">
        <v>22</v>
      </c>
      <c r="C21" s="55"/>
      <c r="D21" s="56"/>
      <c r="E21" s="55" t="s">
        <v>23</v>
      </c>
      <c r="F21" s="57">
        <v>39448</v>
      </c>
      <c r="G21" s="57">
        <v>39478</v>
      </c>
      <c r="H21" s="58"/>
      <c r="I21" s="58"/>
      <c r="J21" s="59"/>
      <c r="K21" s="58"/>
      <c r="L21" s="60"/>
    </row>
    <row r="22" spans="1:12" ht="25.5">
      <c r="A22" s="48">
        <v>3.1</v>
      </c>
      <c r="B22" s="36"/>
      <c r="C22" s="34" t="s">
        <v>152</v>
      </c>
      <c r="D22" s="61"/>
      <c r="E22" s="34" t="s">
        <v>23</v>
      </c>
      <c r="F22" s="62">
        <v>39448</v>
      </c>
      <c r="G22" s="62">
        <v>39478</v>
      </c>
      <c r="H22" s="63"/>
      <c r="I22" s="63"/>
      <c r="J22" s="64"/>
      <c r="K22" s="63"/>
      <c r="L22" s="65"/>
    </row>
    <row r="23" spans="1:12" ht="38.25">
      <c r="A23" s="46">
        <v>3.11</v>
      </c>
      <c r="B23" s="36"/>
      <c r="C23" s="36"/>
      <c r="D23" s="29" t="s">
        <v>107</v>
      </c>
      <c r="E23" s="20" t="s">
        <v>23</v>
      </c>
      <c r="F23" s="30">
        <v>39454</v>
      </c>
      <c r="G23" s="30">
        <v>39460</v>
      </c>
      <c r="H23" s="21">
        <v>0</v>
      </c>
      <c r="I23" s="21">
        <f>0+0</f>
        <v>0</v>
      </c>
      <c r="J23" s="22">
        <v>1</v>
      </c>
      <c r="K23" s="21">
        <f t="shared" si="0"/>
        <v>0</v>
      </c>
      <c r="L23" s="38" t="s">
        <v>122</v>
      </c>
    </row>
    <row r="24" spans="1:12" ht="38.25">
      <c r="A24" s="46">
        <v>3.12</v>
      </c>
      <c r="B24" s="36"/>
      <c r="C24" s="36"/>
      <c r="D24" s="29" t="s">
        <v>108</v>
      </c>
      <c r="E24" s="20" t="s">
        <v>23</v>
      </c>
      <c r="F24" s="30">
        <v>39461</v>
      </c>
      <c r="G24" s="30">
        <v>39467</v>
      </c>
      <c r="H24" s="21">
        <v>0</v>
      </c>
      <c r="I24" s="21">
        <f>0+0</f>
        <v>0</v>
      </c>
      <c r="J24" s="22">
        <v>1</v>
      </c>
      <c r="K24" s="21">
        <f t="shared" si="0"/>
        <v>0</v>
      </c>
      <c r="L24" s="38" t="s">
        <v>122</v>
      </c>
    </row>
    <row r="25" spans="1:12" ht="25.5">
      <c r="A25" s="46">
        <v>3.13</v>
      </c>
      <c r="B25" s="36"/>
      <c r="C25" s="36"/>
      <c r="D25" s="29" t="s">
        <v>109</v>
      </c>
      <c r="E25" s="20" t="s">
        <v>23</v>
      </c>
      <c r="F25" s="30">
        <v>39468</v>
      </c>
      <c r="G25" s="30">
        <v>39474</v>
      </c>
      <c r="H25" s="21">
        <f>2+0</f>
        <v>2</v>
      </c>
      <c r="I25" s="21">
        <f>0+0</f>
        <v>0</v>
      </c>
      <c r="J25" s="22">
        <v>1</v>
      </c>
      <c r="K25" s="21">
        <f t="shared" si="0"/>
        <v>0</v>
      </c>
      <c r="L25" s="38" t="s">
        <v>123</v>
      </c>
    </row>
    <row r="26" spans="1:12" ht="15">
      <c r="A26" s="46">
        <v>3.14</v>
      </c>
      <c r="B26" s="36"/>
      <c r="C26" s="36"/>
      <c r="D26" s="29" t="s">
        <v>110</v>
      </c>
      <c r="E26" s="20" t="s">
        <v>23</v>
      </c>
      <c r="F26" s="30">
        <v>39475</v>
      </c>
      <c r="G26" s="31">
        <v>39481</v>
      </c>
      <c r="H26" s="21">
        <f>2+0</f>
        <v>2</v>
      </c>
      <c r="I26" s="21">
        <f>2+0</f>
        <v>2</v>
      </c>
      <c r="J26" s="22">
        <v>1</v>
      </c>
      <c r="K26" s="21">
        <f t="shared" si="0"/>
        <v>0</v>
      </c>
      <c r="L26" s="38"/>
    </row>
    <row r="27" spans="1:12" ht="25.5">
      <c r="A27" s="48">
        <v>3.2</v>
      </c>
      <c r="B27" s="36"/>
      <c r="C27" s="34" t="s">
        <v>24</v>
      </c>
      <c r="D27" s="61"/>
      <c r="E27" s="34" t="s">
        <v>23</v>
      </c>
      <c r="F27" s="62">
        <v>39448</v>
      </c>
      <c r="G27" s="62">
        <v>39478</v>
      </c>
      <c r="H27" s="63"/>
      <c r="I27" s="63"/>
      <c r="J27" s="64"/>
      <c r="K27" s="63"/>
      <c r="L27" s="65"/>
    </row>
    <row r="28" spans="1:12" ht="15">
      <c r="A28" s="46">
        <v>3.21</v>
      </c>
      <c r="B28" s="36"/>
      <c r="C28" s="36"/>
      <c r="D28" s="29" t="s">
        <v>107</v>
      </c>
      <c r="E28" s="20" t="s">
        <v>23</v>
      </c>
      <c r="F28" s="30">
        <v>39454</v>
      </c>
      <c r="G28" s="30">
        <v>39460</v>
      </c>
      <c r="H28" s="21">
        <v>0</v>
      </c>
      <c r="I28" s="21">
        <v>0</v>
      </c>
      <c r="J28" s="22">
        <v>1</v>
      </c>
      <c r="K28" s="21">
        <f t="shared" si="0"/>
        <v>0</v>
      </c>
      <c r="L28" s="38"/>
    </row>
    <row r="29" spans="1:12" ht="15">
      <c r="A29" s="46">
        <v>3.22</v>
      </c>
      <c r="B29" s="36"/>
      <c r="C29" s="36"/>
      <c r="D29" s="29" t="s">
        <v>108</v>
      </c>
      <c r="E29" s="20" t="s">
        <v>23</v>
      </c>
      <c r="F29" s="30">
        <v>39461</v>
      </c>
      <c r="G29" s="30">
        <v>39467</v>
      </c>
      <c r="H29" s="21">
        <v>0</v>
      </c>
      <c r="I29" s="21">
        <v>0</v>
      </c>
      <c r="J29" s="22">
        <v>1</v>
      </c>
      <c r="K29" s="21">
        <f t="shared" si="0"/>
        <v>0</v>
      </c>
      <c r="L29" s="38"/>
    </row>
    <row r="30" spans="1:12" ht="15">
      <c r="A30" s="46">
        <v>3.23</v>
      </c>
      <c r="B30" s="36"/>
      <c r="C30" s="36"/>
      <c r="D30" s="29" t="s">
        <v>109</v>
      </c>
      <c r="E30" s="20" t="s">
        <v>23</v>
      </c>
      <c r="F30" s="30">
        <v>39468</v>
      </c>
      <c r="G30" s="30">
        <v>39474</v>
      </c>
      <c r="H30" s="21">
        <v>0</v>
      </c>
      <c r="I30" s="21">
        <v>0</v>
      </c>
      <c r="J30" s="22">
        <v>1</v>
      </c>
      <c r="K30" s="21">
        <f t="shared" si="0"/>
        <v>0</v>
      </c>
      <c r="L30" s="38"/>
    </row>
    <row r="31" spans="1:12" ht="38.25">
      <c r="A31" s="46">
        <v>3.24</v>
      </c>
      <c r="B31" s="36"/>
      <c r="C31" s="36"/>
      <c r="D31" s="29" t="s">
        <v>110</v>
      </c>
      <c r="E31" s="20" t="s">
        <v>23</v>
      </c>
      <c r="F31" s="30">
        <v>39475</v>
      </c>
      <c r="G31" s="31">
        <v>39481</v>
      </c>
      <c r="H31" s="21">
        <v>0</v>
      </c>
      <c r="I31" s="21">
        <v>4</v>
      </c>
      <c r="J31" s="22">
        <v>1</v>
      </c>
      <c r="K31" s="21">
        <f t="shared" si="0"/>
        <v>0</v>
      </c>
      <c r="L31" s="38" t="s">
        <v>124</v>
      </c>
    </row>
    <row r="32" spans="1:12" ht="30">
      <c r="A32" s="47">
        <v>4</v>
      </c>
      <c r="B32" s="77" t="s">
        <v>106</v>
      </c>
      <c r="C32" s="55"/>
      <c r="D32" s="56"/>
      <c r="E32" s="55"/>
      <c r="F32" s="57"/>
      <c r="G32" s="57"/>
      <c r="H32" s="58"/>
      <c r="I32" s="58"/>
      <c r="J32" s="59"/>
      <c r="K32" s="58"/>
      <c r="L32" s="60"/>
    </row>
    <row r="33" spans="1:12" ht="38.25">
      <c r="A33" s="48">
        <v>4.1</v>
      </c>
      <c r="B33" s="78"/>
      <c r="C33" s="34" t="s">
        <v>164</v>
      </c>
      <c r="D33" s="61"/>
      <c r="E33" s="34" t="s">
        <v>67</v>
      </c>
      <c r="F33" s="74">
        <v>39464</v>
      </c>
      <c r="G33" s="74">
        <v>39464</v>
      </c>
      <c r="H33" s="75">
        <v>1</v>
      </c>
      <c r="I33" s="75">
        <v>1</v>
      </c>
      <c r="J33" s="76">
        <v>1</v>
      </c>
      <c r="K33" s="75">
        <f t="shared" si="0"/>
        <v>0</v>
      </c>
      <c r="L33" s="65" t="s">
        <v>126</v>
      </c>
    </row>
    <row r="34" spans="1:12" ht="38.25">
      <c r="A34" s="47">
        <v>5</v>
      </c>
      <c r="B34" s="77" t="s">
        <v>60</v>
      </c>
      <c r="C34" s="55"/>
      <c r="D34" s="56"/>
      <c r="E34" s="55" t="s">
        <v>58</v>
      </c>
      <c r="F34" s="57">
        <v>39448</v>
      </c>
      <c r="G34" s="57">
        <v>39478</v>
      </c>
      <c r="H34" s="58"/>
      <c r="I34" s="58"/>
      <c r="J34" s="59"/>
      <c r="K34" s="58"/>
      <c r="L34" s="60" t="s">
        <v>125</v>
      </c>
    </row>
    <row r="35" spans="1:12" ht="25.5">
      <c r="A35" s="48">
        <v>5.1</v>
      </c>
      <c r="B35" s="36"/>
      <c r="C35" s="34" t="s">
        <v>61</v>
      </c>
      <c r="D35" s="61"/>
      <c r="E35" s="34" t="s">
        <v>58</v>
      </c>
      <c r="F35" s="62">
        <v>39448</v>
      </c>
      <c r="G35" s="62">
        <v>39462</v>
      </c>
      <c r="H35" s="63">
        <v>0</v>
      </c>
      <c r="I35" s="63">
        <v>0</v>
      </c>
      <c r="J35" s="64">
        <v>1</v>
      </c>
      <c r="K35" s="63">
        <f t="shared" si="0"/>
        <v>0</v>
      </c>
      <c r="L35" s="65"/>
    </row>
    <row r="36" spans="1:12" ht="15">
      <c r="A36" s="48">
        <v>5.2</v>
      </c>
      <c r="B36" s="36"/>
      <c r="C36" s="34" t="s">
        <v>62</v>
      </c>
      <c r="D36" s="61"/>
      <c r="E36" s="34" t="s">
        <v>58</v>
      </c>
      <c r="F36" s="62">
        <v>39448</v>
      </c>
      <c r="G36" s="62">
        <v>39462</v>
      </c>
      <c r="H36" s="63">
        <v>0</v>
      </c>
      <c r="I36" s="63">
        <v>0</v>
      </c>
      <c r="J36" s="64">
        <v>1</v>
      </c>
      <c r="K36" s="63">
        <f t="shared" si="0"/>
        <v>0</v>
      </c>
      <c r="L36" s="65"/>
    </row>
    <row r="37" spans="1:12" ht="15">
      <c r="A37" s="48">
        <v>5.3</v>
      </c>
      <c r="B37" s="36"/>
      <c r="C37" s="34" t="s">
        <v>100</v>
      </c>
      <c r="D37" s="61"/>
      <c r="E37" s="34" t="s">
        <v>58</v>
      </c>
      <c r="F37" s="62">
        <v>39448</v>
      </c>
      <c r="G37" s="62">
        <v>39462</v>
      </c>
      <c r="H37" s="63">
        <v>0</v>
      </c>
      <c r="I37" s="63">
        <v>0</v>
      </c>
      <c r="J37" s="64">
        <v>1</v>
      </c>
      <c r="K37" s="63">
        <f t="shared" si="0"/>
        <v>0</v>
      </c>
      <c r="L37" s="65"/>
    </row>
    <row r="38" spans="1:12" ht="25.5">
      <c r="A38" s="48">
        <v>5.4</v>
      </c>
      <c r="B38" s="36"/>
      <c r="C38" s="34" t="s">
        <v>61</v>
      </c>
      <c r="D38" s="61"/>
      <c r="E38" s="34" t="s">
        <v>58</v>
      </c>
      <c r="F38" s="62">
        <v>39463</v>
      </c>
      <c r="G38" s="62">
        <v>39478</v>
      </c>
      <c r="H38" s="63">
        <v>0</v>
      </c>
      <c r="I38" s="63">
        <v>0</v>
      </c>
      <c r="J38" s="64">
        <v>1</v>
      </c>
      <c r="K38" s="63">
        <f t="shared" si="0"/>
        <v>0</v>
      </c>
      <c r="L38" s="65"/>
    </row>
    <row r="39" spans="1:12" ht="15">
      <c r="A39" s="48">
        <v>5.5</v>
      </c>
      <c r="B39" s="36"/>
      <c r="C39" s="34" t="s">
        <v>62</v>
      </c>
      <c r="D39" s="61"/>
      <c r="E39" s="34" t="s">
        <v>58</v>
      </c>
      <c r="F39" s="62">
        <v>39463</v>
      </c>
      <c r="G39" s="62">
        <v>39478</v>
      </c>
      <c r="H39" s="63">
        <v>0</v>
      </c>
      <c r="I39" s="63">
        <v>0</v>
      </c>
      <c r="J39" s="64">
        <v>1</v>
      </c>
      <c r="K39" s="63">
        <f t="shared" si="0"/>
        <v>0</v>
      </c>
      <c r="L39" s="65"/>
    </row>
    <row r="40" spans="1:12" ht="15">
      <c r="A40" s="48">
        <v>5.6</v>
      </c>
      <c r="B40" s="36"/>
      <c r="C40" s="34" t="s">
        <v>100</v>
      </c>
      <c r="D40" s="61"/>
      <c r="E40" s="34" t="s">
        <v>58</v>
      </c>
      <c r="F40" s="62">
        <v>39463</v>
      </c>
      <c r="G40" s="62">
        <v>39478</v>
      </c>
      <c r="H40" s="63">
        <v>0</v>
      </c>
      <c r="I40" s="63">
        <v>0</v>
      </c>
      <c r="J40" s="64">
        <v>1</v>
      </c>
      <c r="K40" s="63">
        <f t="shared" si="0"/>
        <v>0</v>
      </c>
      <c r="L40" s="65"/>
    </row>
    <row r="41" spans="1:12" ht="47.25">
      <c r="A41" s="19"/>
      <c r="B41" s="19" t="s">
        <v>36</v>
      </c>
      <c r="C41" s="19"/>
      <c r="D41" s="19"/>
      <c r="E41" s="19" t="s">
        <v>37</v>
      </c>
      <c r="F41" s="19" t="s">
        <v>5</v>
      </c>
      <c r="G41" s="19"/>
      <c r="H41" s="19"/>
      <c r="I41" s="19"/>
      <c r="J41" s="19"/>
      <c r="K41" s="19"/>
      <c r="L41" s="19"/>
    </row>
    <row r="42" spans="1:12" ht="12.75">
      <c r="A42" s="32"/>
      <c r="B42" s="20" t="s">
        <v>57</v>
      </c>
      <c r="C42" s="20"/>
      <c r="D42" s="20"/>
      <c r="E42" s="33" t="s">
        <v>40</v>
      </c>
      <c r="F42" s="21" t="s">
        <v>57</v>
      </c>
      <c r="G42" s="21"/>
      <c r="H42" s="21"/>
      <c r="I42" s="21"/>
      <c r="J42" s="21"/>
      <c r="K42" s="21"/>
      <c r="L42" s="21"/>
    </row>
    <row r="43" spans="1:12" ht="12.75">
      <c r="A43" s="32"/>
      <c r="B43" s="20"/>
      <c r="C43" s="20"/>
      <c r="D43" s="20"/>
      <c r="E43" s="20"/>
      <c r="F43" s="21"/>
      <c r="G43" s="21"/>
      <c r="H43" s="21"/>
      <c r="I43" s="21"/>
      <c r="J43" s="21"/>
      <c r="K43" s="21"/>
      <c r="L43" s="21"/>
    </row>
    <row r="44" spans="1:12" ht="12.75">
      <c r="A44" s="2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mergeCells count="3">
    <mergeCell ref="A1:D1"/>
    <mergeCell ref="A2:D2"/>
    <mergeCell ref="E2:H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7.8515625" style="0" customWidth="1"/>
    <col min="2" max="2" width="18.140625" style="0" customWidth="1"/>
    <col min="3" max="3" width="18.28125" style="0" customWidth="1"/>
    <col min="4" max="4" width="9.28125" style="0" customWidth="1"/>
    <col min="5" max="5" width="13.7109375" style="0" customWidth="1"/>
    <col min="6" max="6" width="12.00390625" style="0" customWidth="1"/>
    <col min="7" max="7" width="10.8515625" style="0" customWidth="1"/>
    <col min="8" max="8" width="12.140625" style="0" customWidth="1"/>
    <col min="9" max="9" width="8.140625" style="0" customWidth="1"/>
    <col min="10" max="10" width="12.140625" style="0" customWidth="1"/>
    <col min="11" max="11" width="13.00390625" style="0" customWidth="1"/>
    <col min="12" max="12" width="35.421875" style="155" customWidth="1"/>
    <col min="13" max="13" width="9.140625" style="127" hidden="1" customWidth="1"/>
    <col min="14" max="14" width="13.8515625" style="118" hidden="1" customWidth="1"/>
    <col min="15" max="15" width="15.00390625" style="99" hidden="1" customWidth="1"/>
    <col min="16" max="16" width="14.7109375" style="99" hidden="1" customWidth="1"/>
  </cols>
  <sheetData>
    <row r="1" spans="1:12" ht="15.75">
      <c r="A1" s="131" t="s">
        <v>0</v>
      </c>
      <c r="B1" s="132"/>
      <c r="C1" s="132"/>
      <c r="D1" s="133"/>
      <c r="E1" s="53" t="s">
        <v>11</v>
      </c>
      <c r="F1" s="16"/>
      <c r="G1" s="16"/>
      <c r="H1" s="16"/>
      <c r="I1" s="16"/>
      <c r="J1" s="28"/>
      <c r="K1" s="28"/>
      <c r="L1" s="128"/>
    </row>
    <row r="2" spans="1:12" ht="12.75">
      <c r="A2" s="131" t="s">
        <v>1</v>
      </c>
      <c r="B2" s="132"/>
      <c r="C2" s="132"/>
      <c r="D2" s="133"/>
      <c r="E2" s="129" t="s">
        <v>142</v>
      </c>
      <c r="F2" s="137"/>
      <c r="G2" s="132"/>
      <c r="H2" s="133"/>
      <c r="I2" s="16"/>
      <c r="J2" s="28"/>
      <c r="K2" s="28"/>
      <c r="L2" s="128"/>
    </row>
    <row r="3" spans="1:16" ht="47.25">
      <c r="A3" s="19" t="s">
        <v>135</v>
      </c>
      <c r="B3" s="19" t="s">
        <v>103</v>
      </c>
      <c r="C3" s="19" t="s">
        <v>104</v>
      </c>
      <c r="D3" s="19" t="s">
        <v>105</v>
      </c>
      <c r="E3" s="19" t="s">
        <v>17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169</v>
      </c>
      <c r="K3" s="116" t="s">
        <v>127</v>
      </c>
      <c r="L3" s="19" t="s">
        <v>111</v>
      </c>
      <c r="M3" s="152" t="s">
        <v>201</v>
      </c>
      <c r="N3" s="119" t="s">
        <v>202</v>
      </c>
      <c r="O3" s="119" t="s">
        <v>205</v>
      </c>
      <c r="P3" s="119" t="s">
        <v>206</v>
      </c>
    </row>
    <row r="4" spans="1:16" ht="26.25" customHeight="1">
      <c r="A4" s="49">
        <v>1</v>
      </c>
      <c r="B4" s="77" t="s">
        <v>21</v>
      </c>
      <c r="C4" s="55"/>
      <c r="D4" s="56"/>
      <c r="E4" s="55" t="s">
        <v>96</v>
      </c>
      <c r="F4" s="57"/>
      <c r="G4" s="57"/>
      <c r="H4" s="58">
        <f>SUM(H5,H8:H9)</f>
        <v>13.5</v>
      </c>
      <c r="I4" s="58">
        <f>SUM(I5,I8:I9)</f>
        <v>14.5</v>
      </c>
      <c r="J4" s="92">
        <f>(H4-K4)/H4</f>
        <v>1</v>
      </c>
      <c r="K4" s="122">
        <f>SUM(K5,K8:K9)</f>
        <v>0</v>
      </c>
      <c r="L4" s="60"/>
      <c r="M4" s="153" t="str">
        <f>IF(A4=ROUNDDOWN(A4,0),"X","")</f>
        <v>X</v>
      </c>
      <c r="N4" s="120">
        <f>IF(M4="X",K4,"")</f>
        <v>0</v>
      </c>
      <c r="O4" s="120">
        <f>IF(M4="X",H4,"")</f>
        <v>13.5</v>
      </c>
      <c r="P4" s="121">
        <f>IF(M4="X",I4,"")</f>
        <v>14.5</v>
      </c>
    </row>
    <row r="5" spans="1:16" ht="38.25">
      <c r="A5" s="50">
        <v>1.1</v>
      </c>
      <c r="B5" s="36"/>
      <c r="C5" s="34" t="s">
        <v>88</v>
      </c>
      <c r="D5" s="61"/>
      <c r="E5" s="34" t="s">
        <v>96</v>
      </c>
      <c r="F5" s="81">
        <v>39479</v>
      </c>
      <c r="G5" s="81">
        <v>39490</v>
      </c>
      <c r="H5" s="63">
        <f>SUM(H6:H7)</f>
        <v>5.5</v>
      </c>
      <c r="I5" s="63">
        <f>SUM(I6:I7)</f>
        <v>6.5</v>
      </c>
      <c r="J5" s="93">
        <f>(H5-K5)/H5</f>
        <v>1</v>
      </c>
      <c r="K5" s="123">
        <f>SUM(K6:K7)</f>
        <v>0</v>
      </c>
      <c r="L5" s="65" t="s">
        <v>174</v>
      </c>
      <c r="M5" s="153">
        <f aca="true" t="shared" si="0" ref="M5:M51">IF(A5=ROUNDDOWN(A5,0),"X","")</f>
      </c>
      <c r="N5" s="120">
        <f aca="true" t="shared" si="1" ref="N5:N51">IF(M5="X",K5,"")</f>
      </c>
      <c r="O5" s="120">
        <f aca="true" t="shared" si="2" ref="O5:O51">IF(M5="X",H5,"")</f>
      </c>
      <c r="P5" s="121">
        <f aca="true" t="shared" si="3" ref="P5:P51">IF(M5="X",I5,"")</f>
      </c>
    </row>
    <row r="6" spans="1:16" ht="51">
      <c r="A6" s="91">
        <v>1.11</v>
      </c>
      <c r="B6" s="36"/>
      <c r="C6" s="37"/>
      <c r="D6" s="29" t="s">
        <v>102</v>
      </c>
      <c r="E6" s="20" t="s">
        <v>96</v>
      </c>
      <c r="F6" s="83">
        <v>39479</v>
      </c>
      <c r="G6" s="30">
        <v>39507</v>
      </c>
      <c r="H6" s="21">
        <v>1.5</v>
      </c>
      <c r="I6" s="21">
        <v>2.5</v>
      </c>
      <c r="J6" s="22">
        <v>1</v>
      </c>
      <c r="K6" s="124">
        <f aca="true" t="shared" si="4" ref="K6:K44">IF(H6=0,0,(1-J6)*H6)</f>
        <v>0</v>
      </c>
      <c r="L6" s="38" t="s">
        <v>170</v>
      </c>
      <c r="M6" s="153">
        <f t="shared" si="0"/>
      </c>
      <c r="N6" s="120">
        <f t="shared" si="1"/>
      </c>
      <c r="O6" s="120">
        <f t="shared" si="2"/>
      </c>
      <c r="P6" s="121">
        <f t="shared" si="3"/>
      </c>
    </row>
    <row r="7" spans="1:16" ht="38.25">
      <c r="A7" s="91">
        <v>1.12</v>
      </c>
      <c r="B7" s="36"/>
      <c r="C7" s="37"/>
      <c r="D7" s="29" t="s">
        <v>149</v>
      </c>
      <c r="E7" s="20" t="s">
        <v>20</v>
      </c>
      <c r="F7" s="83">
        <v>39479</v>
      </c>
      <c r="G7" s="30">
        <v>39507</v>
      </c>
      <c r="H7" s="21">
        <v>4</v>
      </c>
      <c r="I7" s="21">
        <v>4</v>
      </c>
      <c r="J7" s="22">
        <v>1</v>
      </c>
      <c r="K7" s="124">
        <f t="shared" si="4"/>
        <v>0</v>
      </c>
      <c r="L7" s="38" t="s">
        <v>171</v>
      </c>
      <c r="M7" s="153">
        <f t="shared" si="0"/>
      </c>
      <c r="N7" s="120">
        <f t="shared" si="1"/>
      </c>
      <c r="O7" s="120">
        <f t="shared" si="2"/>
      </c>
      <c r="P7" s="121">
        <f t="shared" si="3"/>
      </c>
    </row>
    <row r="8" spans="1:16" ht="38.25">
      <c r="A8" s="50">
        <v>1.2</v>
      </c>
      <c r="B8" s="36"/>
      <c r="C8" s="34" t="s">
        <v>89</v>
      </c>
      <c r="D8" s="61"/>
      <c r="E8" s="34" t="s">
        <v>96</v>
      </c>
      <c r="F8" s="81">
        <v>39479</v>
      </c>
      <c r="G8" s="81">
        <v>39490</v>
      </c>
      <c r="H8" s="63">
        <v>6</v>
      </c>
      <c r="I8" s="63">
        <v>6</v>
      </c>
      <c r="J8" s="64">
        <v>1</v>
      </c>
      <c r="K8" s="123">
        <f t="shared" si="4"/>
        <v>0</v>
      </c>
      <c r="L8" s="65" t="s">
        <v>173</v>
      </c>
      <c r="M8" s="153">
        <f t="shared" si="0"/>
      </c>
      <c r="N8" s="120">
        <f t="shared" si="1"/>
      </c>
      <c r="O8" s="120">
        <f t="shared" si="2"/>
      </c>
      <c r="P8" s="121">
        <f t="shared" si="3"/>
      </c>
    </row>
    <row r="9" spans="1:16" ht="51">
      <c r="A9" s="50">
        <v>1.3</v>
      </c>
      <c r="B9" s="36"/>
      <c r="C9" s="34" t="s">
        <v>90</v>
      </c>
      <c r="D9" s="61"/>
      <c r="E9" s="34" t="s">
        <v>20</v>
      </c>
      <c r="F9" s="81">
        <v>39479</v>
      </c>
      <c r="G9" s="81">
        <v>39490</v>
      </c>
      <c r="H9" s="63">
        <v>2</v>
      </c>
      <c r="I9" s="63">
        <v>2</v>
      </c>
      <c r="J9" s="64">
        <v>1</v>
      </c>
      <c r="K9" s="123">
        <f t="shared" si="4"/>
        <v>0</v>
      </c>
      <c r="L9" s="65" t="s">
        <v>172</v>
      </c>
      <c r="M9" s="153">
        <f t="shared" si="0"/>
      </c>
      <c r="N9" s="120">
        <f t="shared" si="1"/>
      </c>
      <c r="O9" s="120">
        <f t="shared" si="2"/>
      </c>
      <c r="P9" s="121">
        <f t="shared" si="3"/>
      </c>
    </row>
    <row r="10" spans="1:16" ht="45.75" customHeight="1">
      <c r="A10" s="49">
        <v>2</v>
      </c>
      <c r="B10" s="165" t="s">
        <v>19</v>
      </c>
      <c r="C10" s="159"/>
      <c r="D10" s="166"/>
      <c r="E10" s="159" t="s">
        <v>18</v>
      </c>
      <c r="F10" s="167"/>
      <c r="G10" s="167"/>
      <c r="H10" s="163">
        <f>SUM(H11:H12)</f>
        <v>3</v>
      </c>
      <c r="I10" s="163">
        <f>SUM(I11:I12)</f>
        <v>0</v>
      </c>
      <c r="J10" s="168">
        <f>(H10-K10)/H10</f>
        <v>0</v>
      </c>
      <c r="K10" s="169">
        <f>SUM(K11:K12)</f>
        <v>3</v>
      </c>
      <c r="L10" s="170"/>
      <c r="M10" s="153" t="str">
        <f t="shared" si="0"/>
        <v>X</v>
      </c>
      <c r="N10" s="120">
        <f t="shared" si="1"/>
        <v>3</v>
      </c>
      <c r="O10" s="120">
        <f t="shared" si="2"/>
        <v>3</v>
      </c>
      <c r="P10" s="121">
        <f t="shared" si="3"/>
        <v>0</v>
      </c>
    </row>
    <row r="11" spans="1:16" ht="36" customHeight="1">
      <c r="A11" s="50">
        <v>2.1</v>
      </c>
      <c r="B11" s="36"/>
      <c r="C11" s="34" t="s">
        <v>143</v>
      </c>
      <c r="D11" s="61"/>
      <c r="E11" s="34" t="s">
        <v>153</v>
      </c>
      <c r="F11" s="79">
        <v>39490</v>
      </c>
      <c r="G11" s="157">
        <v>39493</v>
      </c>
      <c r="H11" s="63">
        <v>1</v>
      </c>
      <c r="I11" s="63"/>
      <c r="J11" s="64">
        <v>0</v>
      </c>
      <c r="K11" s="123">
        <f t="shared" si="4"/>
        <v>1</v>
      </c>
      <c r="L11" s="65"/>
      <c r="M11" s="153">
        <f t="shared" si="0"/>
      </c>
      <c r="N11" s="120">
        <f t="shared" si="1"/>
      </c>
      <c r="O11" s="120">
        <f t="shared" si="2"/>
      </c>
      <c r="P11" s="121">
        <f t="shared" si="3"/>
      </c>
    </row>
    <row r="12" spans="1:16" ht="36" customHeight="1">
      <c r="A12" s="50">
        <v>2.2</v>
      </c>
      <c r="B12" s="36"/>
      <c r="C12" s="34" t="s">
        <v>144</v>
      </c>
      <c r="D12" s="61"/>
      <c r="E12" s="34" t="s">
        <v>153</v>
      </c>
      <c r="F12" s="79">
        <v>39493</v>
      </c>
      <c r="G12" s="157">
        <v>39496</v>
      </c>
      <c r="H12" s="63">
        <v>2</v>
      </c>
      <c r="I12" s="63"/>
      <c r="J12" s="64">
        <v>0</v>
      </c>
      <c r="K12" s="123">
        <f t="shared" si="4"/>
        <v>2</v>
      </c>
      <c r="L12" s="65"/>
      <c r="M12" s="153">
        <f t="shared" si="0"/>
      </c>
      <c r="N12" s="120">
        <f t="shared" si="1"/>
      </c>
      <c r="O12" s="120">
        <f t="shared" si="2"/>
      </c>
      <c r="P12" s="121">
        <f t="shared" si="3"/>
      </c>
    </row>
    <row r="13" spans="1:16" ht="33" customHeight="1">
      <c r="A13" s="49">
        <v>3</v>
      </c>
      <c r="B13" s="77" t="s">
        <v>199</v>
      </c>
      <c r="C13" s="55"/>
      <c r="D13" s="56"/>
      <c r="E13" s="55" t="s">
        <v>148</v>
      </c>
      <c r="F13" s="57"/>
      <c r="G13" s="57"/>
      <c r="H13" s="58">
        <f>SUM(H14:H14)</f>
        <v>12</v>
      </c>
      <c r="I13" s="58">
        <f>SUM(I14:I14)</f>
        <v>6</v>
      </c>
      <c r="J13" s="92">
        <f>(H13-K13)/H13</f>
        <v>0.5294117647058824</v>
      </c>
      <c r="K13" s="122">
        <f>SUM(K14:K14)</f>
        <v>5.647058823529411</v>
      </c>
      <c r="L13" s="60"/>
      <c r="M13" s="153" t="str">
        <f t="shared" si="0"/>
        <v>X</v>
      </c>
      <c r="N13" s="120">
        <f t="shared" si="1"/>
        <v>5.647058823529411</v>
      </c>
      <c r="O13" s="120">
        <f t="shared" si="2"/>
        <v>12</v>
      </c>
      <c r="P13" s="121">
        <f t="shared" si="3"/>
        <v>6</v>
      </c>
    </row>
    <row r="14" spans="1:16" ht="50.25" customHeight="1">
      <c r="A14" s="50">
        <v>3.1</v>
      </c>
      <c r="B14" s="36"/>
      <c r="C14" s="34" t="s">
        <v>141</v>
      </c>
      <c r="D14" s="61"/>
      <c r="E14" s="34" t="s">
        <v>207</v>
      </c>
      <c r="F14" s="79">
        <v>39479</v>
      </c>
      <c r="G14" s="82">
        <v>39497</v>
      </c>
      <c r="H14" s="63">
        <v>12</v>
      </c>
      <c r="I14" s="63">
        <v>6</v>
      </c>
      <c r="J14" s="64">
        <f>18/34</f>
        <v>0.5294117647058824</v>
      </c>
      <c r="K14" s="123">
        <f t="shared" si="4"/>
        <v>5.647058823529411</v>
      </c>
      <c r="L14" s="65" t="s">
        <v>175</v>
      </c>
      <c r="M14" s="153">
        <f t="shared" si="0"/>
      </c>
      <c r="N14" s="120">
        <f t="shared" si="1"/>
      </c>
      <c r="O14" s="120">
        <f t="shared" si="2"/>
      </c>
      <c r="P14" s="121">
        <f t="shared" si="3"/>
      </c>
    </row>
    <row r="15" spans="1:16" ht="33.75" customHeight="1">
      <c r="A15" s="49">
        <v>4</v>
      </c>
      <c r="B15" s="77" t="s">
        <v>198</v>
      </c>
      <c r="C15" s="55"/>
      <c r="D15" s="56"/>
      <c r="E15" s="55" t="s">
        <v>67</v>
      </c>
      <c r="F15" s="57"/>
      <c r="G15" s="57"/>
      <c r="H15" s="58">
        <f>SUM(H16:H17,H21,H24,H27,H31)</f>
        <v>55</v>
      </c>
      <c r="I15" s="58">
        <f>SUM(I16:I17,I21,I24,I27,I31)</f>
        <v>11</v>
      </c>
      <c r="J15" s="92">
        <f>(H15-K15)/H15</f>
        <v>0.22000000000000003</v>
      </c>
      <c r="K15" s="122">
        <f>SUM(K16:K17,K21,K24,K27,K31)</f>
        <v>42.9</v>
      </c>
      <c r="L15" s="60"/>
      <c r="M15" s="153" t="str">
        <f t="shared" si="0"/>
        <v>X</v>
      </c>
      <c r="N15" s="120">
        <f t="shared" si="1"/>
        <v>42.9</v>
      </c>
      <c r="O15" s="120">
        <f t="shared" si="2"/>
        <v>55</v>
      </c>
      <c r="P15" s="121">
        <f t="shared" si="3"/>
        <v>11</v>
      </c>
    </row>
    <row r="16" spans="1:16" ht="25.5">
      <c r="A16" s="50">
        <v>4.4</v>
      </c>
      <c r="B16" s="36"/>
      <c r="C16" s="34" t="s">
        <v>31</v>
      </c>
      <c r="D16" s="61"/>
      <c r="E16" s="34" t="s">
        <v>68</v>
      </c>
      <c r="F16" s="79">
        <v>39479</v>
      </c>
      <c r="G16" s="81">
        <v>39506</v>
      </c>
      <c r="H16" s="63">
        <v>4</v>
      </c>
      <c r="I16" s="63">
        <v>1</v>
      </c>
      <c r="J16" s="64">
        <v>0.25</v>
      </c>
      <c r="K16" s="123">
        <f t="shared" si="4"/>
        <v>3</v>
      </c>
      <c r="L16" s="65"/>
      <c r="M16" s="153">
        <f t="shared" si="0"/>
      </c>
      <c r="N16" s="120">
        <f t="shared" si="1"/>
      </c>
      <c r="O16" s="120">
        <f t="shared" si="2"/>
      </c>
      <c r="P16" s="121">
        <f t="shared" si="3"/>
      </c>
    </row>
    <row r="17" spans="1:16" ht="25.5">
      <c r="A17" s="50">
        <v>4.5</v>
      </c>
      <c r="B17" s="36"/>
      <c r="C17" s="34" t="s">
        <v>32</v>
      </c>
      <c r="D17" s="61"/>
      <c r="E17" s="34" t="s">
        <v>64</v>
      </c>
      <c r="F17" s="79">
        <v>39485</v>
      </c>
      <c r="G17" s="81">
        <v>39506</v>
      </c>
      <c r="H17" s="63">
        <f>SUM(H18:H20)</f>
        <v>15</v>
      </c>
      <c r="I17" s="63">
        <f>SUM(I18:I20)</f>
        <v>2</v>
      </c>
      <c r="J17" s="93">
        <f>(H17-K17)/H17</f>
        <v>0.1733333333333333</v>
      </c>
      <c r="K17" s="123">
        <f>SUM(K18:K20)</f>
        <v>12.4</v>
      </c>
      <c r="L17" s="65"/>
      <c r="M17" s="153">
        <f t="shared" si="0"/>
      </c>
      <c r="N17" s="120">
        <f t="shared" si="1"/>
      </c>
      <c r="O17" s="120">
        <f t="shared" si="2"/>
      </c>
      <c r="P17" s="121">
        <f t="shared" si="3"/>
      </c>
    </row>
    <row r="18" spans="1:16" ht="24">
      <c r="A18" s="91">
        <v>4.51</v>
      </c>
      <c r="B18" s="36"/>
      <c r="C18" s="37"/>
      <c r="D18" s="29" t="s">
        <v>145</v>
      </c>
      <c r="E18" s="20" t="s">
        <v>153</v>
      </c>
      <c r="F18" s="31">
        <v>39485</v>
      </c>
      <c r="G18" s="81">
        <v>39506</v>
      </c>
      <c r="H18" s="21">
        <v>5</v>
      </c>
      <c r="I18" s="21"/>
      <c r="J18" s="22">
        <v>0</v>
      </c>
      <c r="K18" s="124">
        <f t="shared" si="4"/>
        <v>5</v>
      </c>
      <c r="L18" s="38"/>
      <c r="M18" s="153">
        <f t="shared" si="0"/>
      </c>
      <c r="N18" s="120">
        <f t="shared" si="1"/>
      </c>
      <c r="O18" s="120">
        <f t="shared" si="2"/>
      </c>
      <c r="P18" s="121">
        <f t="shared" si="3"/>
      </c>
    </row>
    <row r="19" spans="1:16" ht="24">
      <c r="A19" s="91">
        <v>4.52</v>
      </c>
      <c r="B19" s="36"/>
      <c r="C19" s="37"/>
      <c r="D19" s="29" t="s">
        <v>147</v>
      </c>
      <c r="E19" s="20" t="s">
        <v>65</v>
      </c>
      <c r="F19" s="31">
        <v>39485</v>
      </c>
      <c r="G19" s="81">
        <v>39506</v>
      </c>
      <c r="H19" s="21">
        <v>6</v>
      </c>
      <c r="I19" s="21"/>
      <c r="J19" s="22">
        <v>0</v>
      </c>
      <c r="K19" s="124">
        <f t="shared" si="4"/>
        <v>6</v>
      </c>
      <c r="L19" s="38"/>
      <c r="M19" s="153">
        <f t="shared" si="0"/>
      </c>
      <c r="N19" s="120">
        <f t="shared" si="1"/>
      </c>
      <c r="O19" s="120">
        <f t="shared" si="2"/>
      </c>
      <c r="P19" s="121">
        <f t="shared" si="3"/>
      </c>
    </row>
    <row r="20" spans="1:16" ht="24">
      <c r="A20" s="91">
        <v>4.53</v>
      </c>
      <c r="B20" s="36"/>
      <c r="C20" s="37"/>
      <c r="D20" s="29" t="s">
        <v>146</v>
      </c>
      <c r="E20" s="20" t="s">
        <v>65</v>
      </c>
      <c r="F20" s="31">
        <v>39485</v>
      </c>
      <c r="G20" s="81">
        <v>39506</v>
      </c>
      <c r="H20" s="21">
        <v>4</v>
      </c>
      <c r="I20" s="21">
        <v>2</v>
      </c>
      <c r="J20" s="22">
        <v>0.65</v>
      </c>
      <c r="K20" s="124">
        <f t="shared" si="4"/>
        <v>1.4</v>
      </c>
      <c r="L20" s="38" t="s">
        <v>212</v>
      </c>
      <c r="M20" s="153">
        <f t="shared" si="0"/>
      </c>
      <c r="N20" s="120">
        <f t="shared" si="1"/>
      </c>
      <c r="O20" s="120">
        <f t="shared" si="2"/>
      </c>
      <c r="P20" s="121">
        <f t="shared" si="3"/>
      </c>
    </row>
    <row r="21" spans="1:16" ht="25.5">
      <c r="A21" s="50">
        <v>4.6</v>
      </c>
      <c r="B21" s="36"/>
      <c r="C21" s="34" t="s">
        <v>33</v>
      </c>
      <c r="D21" s="61"/>
      <c r="E21" s="34" t="s">
        <v>68</v>
      </c>
      <c r="F21" s="62">
        <v>39497</v>
      </c>
      <c r="G21" s="81">
        <v>39506</v>
      </c>
      <c r="H21" s="63">
        <f>SUM(H22:H23)</f>
        <v>10</v>
      </c>
      <c r="I21" s="63">
        <f>SUM(I22:I23)</f>
        <v>0</v>
      </c>
      <c r="J21" s="93">
        <f>(H21-K21)/H21</f>
        <v>0</v>
      </c>
      <c r="K21" s="123">
        <f>SUM(K22:K23)</f>
        <v>10</v>
      </c>
      <c r="L21" s="80"/>
      <c r="M21" s="153">
        <f t="shared" si="0"/>
      </c>
      <c r="N21" s="120">
        <f t="shared" si="1"/>
      </c>
      <c r="O21" s="120">
        <f t="shared" si="2"/>
      </c>
      <c r="P21" s="121">
        <f t="shared" si="3"/>
      </c>
    </row>
    <row r="22" spans="1:16" ht="24">
      <c r="A22" s="91">
        <v>4.61</v>
      </c>
      <c r="B22" s="36"/>
      <c r="C22" s="37"/>
      <c r="D22" s="29" t="s">
        <v>145</v>
      </c>
      <c r="E22" s="20" t="s">
        <v>153</v>
      </c>
      <c r="F22" s="30">
        <v>39497</v>
      </c>
      <c r="G22" s="81">
        <v>39506</v>
      </c>
      <c r="H22" s="21">
        <v>5</v>
      </c>
      <c r="I22" s="21"/>
      <c r="J22" s="22">
        <v>0</v>
      </c>
      <c r="K22" s="124">
        <f t="shared" si="4"/>
        <v>5</v>
      </c>
      <c r="L22" s="39"/>
      <c r="M22" s="153">
        <f t="shared" si="0"/>
      </c>
      <c r="N22" s="120">
        <f t="shared" si="1"/>
      </c>
      <c r="O22" s="120">
        <f t="shared" si="2"/>
      </c>
      <c r="P22" s="121">
        <f t="shared" si="3"/>
      </c>
    </row>
    <row r="23" spans="1:16" ht="24">
      <c r="A23" s="91">
        <v>4.62</v>
      </c>
      <c r="B23" s="36"/>
      <c r="C23" s="37"/>
      <c r="D23" s="29" t="s">
        <v>147</v>
      </c>
      <c r="E23" s="20" t="s">
        <v>153</v>
      </c>
      <c r="F23" s="30">
        <v>39497</v>
      </c>
      <c r="G23" s="81">
        <v>39506</v>
      </c>
      <c r="H23" s="21">
        <v>5</v>
      </c>
      <c r="I23" s="21"/>
      <c r="J23" s="22">
        <v>0</v>
      </c>
      <c r="K23" s="124">
        <f t="shared" si="4"/>
        <v>5</v>
      </c>
      <c r="L23" s="39"/>
      <c r="M23" s="153">
        <f t="shared" si="0"/>
      </c>
      <c r="N23" s="120">
        <f t="shared" si="1"/>
      </c>
      <c r="O23" s="120">
        <f t="shared" si="2"/>
      </c>
      <c r="P23" s="121">
        <f t="shared" si="3"/>
      </c>
    </row>
    <row r="24" spans="1:16" ht="25.5">
      <c r="A24" s="50">
        <v>4.7</v>
      </c>
      <c r="B24" s="36"/>
      <c r="C24" s="34" t="s">
        <v>34</v>
      </c>
      <c r="D24" s="61"/>
      <c r="E24" s="34" t="s">
        <v>68</v>
      </c>
      <c r="F24" s="62">
        <v>39504</v>
      </c>
      <c r="G24" s="81">
        <v>39506</v>
      </c>
      <c r="H24" s="63">
        <f>SUM(H25:H26)</f>
        <v>10</v>
      </c>
      <c r="I24" s="63">
        <f>SUM(I25:I26)</f>
        <v>0</v>
      </c>
      <c r="J24" s="93">
        <f>(H24-K24)/H24</f>
        <v>0</v>
      </c>
      <c r="K24" s="123">
        <f>SUM(K25:K26)</f>
        <v>10</v>
      </c>
      <c r="L24" s="80"/>
      <c r="M24" s="153">
        <f t="shared" si="0"/>
      </c>
      <c r="N24" s="120">
        <f t="shared" si="1"/>
      </c>
      <c r="O24" s="120">
        <f t="shared" si="2"/>
      </c>
      <c r="P24" s="121">
        <f t="shared" si="3"/>
      </c>
    </row>
    <row r="25" spans="1:16" ht="24">
      <c r="A25" s="91">
        <v>4.71</v>
      </c>
      <c r="B25" s="36"/>
      <c r="C25" s="37"/>
      <c r="D25" s="29" t="s">
        <v>145</v>
      </c>
      <c r="E25" s="20" t="s">
        <v>153</v>
      </c>
      <c r="F25" s="30">
        <v>39504</v>
      </c>
      <c r="G25" s="81">
        <v>39506</v>
      </c>
      <c r="H25" s="21">
        <v>5</v>
      </c>
      <c r="I25" s="21"/>
      <c r="J25" s="22">
        <v>0</v>
      </c>
      <c r="K25" s="124">
        <f t="shared" si="4"/>
        <v>5</v>
      </c>
      <c r="L25" s="39"/>
      <c r="M25" s="153">
        <f t="shared" si="0"/>
      </c>
      <c r="N25" s="120">
        <f t="shared" si="1"/>
      </c>
      <c r="O25" s="120">
        <f t="shared" si="2"/>
      </c>
      <c r="P25" s="121">
        <f t="shared" si="3"/>
      </c>
    </row>
    <row r="26" spans="1:16" ht="24">
      <c r="A26" s="91">
        <v>4.72</v>
      </c>
      <c r="B26" s="36"/>
      <c r="C26" s="37"/>
      <c r="D26" s="29" t="s">
        <v>147</v>
      </c>
      <c r="E26" s="20" t="s">
        <v>153</v>
      </c>
      <c r="F26" s="30">
        <v>39504</v>
      </c>
      <c r="G26" s="81">
        <v>39506</v>
      </c>
      <c r="H26" s="21">
        <v>5</v>
      </c>
      <c r="I26" s="21"/>
      <c r="J26" s="22">
        <v>0</v>
      </c>
      <c r="K26" s="124">
        <f t="shared" si="4"/>
        <v>5</v>
      </c>
      <c r="L26" s="39"/>
      <c r="M26" s="153">
        <f t="shared" si="0"/>
      </c>
      <c r="N26" s="120">
        <f t="shared" si="1"/>
      </c>
      <c r="O26" s="120">
        <f t="shared" si="2"/>
      </c>
      <c r="P26" s="121">
        <f t="shared" si="3"/>
      </c>
    </row>
    <row r="27" spans="1:16" ht="25.5">
      <c r="A27" s="50">
        <v>4.8</v>
      </c>
      <c r="B27" s="36"/>
      <c r="C27" s="34" t="s">
        <v>35</v>
      </c>
      <c r="D27" s="61"/>
      <c r="E27" s="34" t="s">
        <v>65</v>
      </c>
      <c r="F27" s="79">
        <v>39485</v>
      </c>
      <c r="G27" s="81">
        <v>39506</v>
      </c>
      <c r="H27" s="63">
        <f>SUM(H28:H30)</f>
        <v>15</v>
      </c>
      <c r="I27" s="63">
        <f>SUM(I28:I30)</f>
        <v>8</v>
      </c>
      <c r="J27" s="93">
        <f>(H27-K27)/H27</f>
        <v>0.5666666666666667</v>
      </c>
      <c r="K27" s="123">
        <f>SUM(K28:K30)</f>
        <v>6.5</v>
      </c>
      <c r="L27" s="80"/>
      <c r="M27" s="153">
        <f t="shared" si="0"/>
      </c>
      <c r="N27" s="120">
        <f t="shared" si="1"/>
      </c>
      <c r="O27" s="120">
        <f t="shared" si="2"/>
      </c>
      <c r="P27" s="121">
        <f t="shared" si="3"/>
      </c>
    </row>
    <row r="28" spans="1:16" ht="24">
      <c r="A28" s="91">
        <v>4.81</v>
      </c>
      <c r="B28" s="36"/>
      <c r="C28" s="37"/>
      <c r="D28" s="29" t="s">
        <v>145</v>
      </c>
      <c r="E28" s="20" t="s">
        <v>153</v>
      </c>
      <c r="F28" s="31">
        <v>39485</v>
      </c>
      <c r="G28" s="81">
        <v>39506</v>
      </c>
      <c r="H28" s="21">
        <v>5</v>
      </c>
      <c r="I28" s="21"/>
      <c r="J28" s="22">
        <v>0</v>
      </c>
      <c r="K28" s="124">
        <f t="shared" si="4"/>
        <v>5</v>
      </c>
      <c r="L28" s="39"/>
      <c r="M28" s="153">
        <f t="shared" si="0"/>
      </c>
      <c r="N28" s="120">
        <f t="shared" si="1"/>
      </c>
      <c r="O28" s="120">
        <f t="shared" si="2"/>
      </c>
      <c r="P28" s="121">
        <f t="shared" si="3"/>
      </c>
    </row>
    <row r="29" spans="1:16" ht="24">
      <c r="A29" s="91"/>
      <c r="B29" s="36"/>
      <c r="C29" s="37"/>
      <c r="D29" s="29" t="s">
        <v>146</v>
      </c>
      <c r="E29" s="20" t="s">
        <v>65</v>
      </c>
      <c r="F29" s="31">
        <v>39485</v>
      </c>
      <c r="G29" s="81">
        <v>39506</v>
      </c>
      <c r="H29" s="21">
        <v>5</v>
      </c>
      <c r="I29" s="21">
        <v>4</v>
      </c>
      <c r="J29" s="22">
        <v>0.85</v>
      </c>
      <c r="K29" s="124">
        <f t="shared" si="4"/>
        <v>0.7500000000000001</v>
      </c>
      <c r="L29" s="38" t="s">
        <v>212</v>
      </c>
      <c r="M29" s="153"/>
      <c r="N29" s="120"/>
      <c r="O29" s="120"/>
      <c r="P29" s="121"/>
    </row>
    <row r="30" spans="1:16" ht="24">
      <c r="A30" s="91">
        <v>4.82</v>
      </c>
      <c r="B30" s="36"/>
      <c r="C30" s="37"/>
      <c r="D30" s="29" t="s">
        <v>147</v>
      </c>
      <c r="E30" s="20" t="s">
        <v>65</v>
      </c>
      <c r="F30" s="31">
        <v>39485</v>
      </c>
      <c r="G30" s="81">
        <v>39506</v>
      </c>
      <c r="H30" s="21">
        <v>5</v>
      </c>
      <c r="I30" s="21">
        <v>4</v>
      </c>
      <c r="J30" s="22">
        <v>0.85</v>
      </c>
      <c r="K30" s="124">
        <f t="shared" si="4"/>
        <v>0.7500000000000001</v>
      </c>
      <c r="L30" s="38" t="s">
        <v>212</v>
      </c>
      <c r="M30" s="153">
        <f t="shared" si="0"/>
      </c>
      <c r="N30" s="120">
        <f t="shared" si="1"/>
      </c>
      <c r="O30" s="120">
        <f t="shared" si="2"/>
      </c>
      <c r="P30" s="121">
        <f t="shared" si="3"/>
      </c>
    </row>
    <row r="31" spans="1:16" ht="25.5">
      <c r="A31" s="50">
        <v>4.9</v>
      </c>
      <c r="B31" s="36"/>
      <c r="C31" s="34" t="s">
        <v>56</v>
      </c>
      <c r="D31" s="61"/>
      <c r="E31" s="34" t="s">
        <v>68</v>
      </c>
      <c r="F31" s="79">
        <v>39479</v>
      </c>
      <c r="G31" s="81">
        <v>39506</v>
      </c>
      <c r="H31" s="63">
        <v>1</v>
      </c>
      <c r="I31" s="63"/>
      <c r="J31" s="64">
        <v>0</v>
      </c>
      <c r="K31" s="123">
        <f t="shared" si="4"/>
        <v>1</v>
      </c>
      <c r="L31" s="65"/>
      <c r="M31" s="153">
        <f t="shared" si="0"/>
      </c>
      <c r="N31" s="120">
        <f t="shared" si="1"/>
      </c>
      <c r="O31" s="120">
        <f t="shared" si="2"/>
      </c>
      <c r="P31" s="121">
        <f t="shared" si="3"/>
      </c>
    </row>
    <row r="32" spans="1:16" ht="30">
      <c r="A32" s="49">
        <v>5</v>
      </c>
      <c r="B32" s="77" t="s">
        <v>76</v>
      </c>
      <c r="C32" s="55"/>
      <c r="D32" s="56"/>
      <c r="E32" s="55" t="s">
        <v>68</v>
      </c>
      <c r="F32" s="57"/>
      <c r="G32" s="57"/>
      <c r="H32" s="58">
        <f>SUM(H33:H37)</f>
        <v>14</v>
      </c>
      <c r="I32" s="58">
        <f>SUM(I33:I37)</f>
        <v>6</v>
      </c>
      <c r="J32" s="92">
        <f>(H32-K32)/H32</f>
        <v>0.42857142857142855</v>
      </c>
      <c r="K32" s="122">
        <f>SUM(K33:K37)</f>
        <v>8</v>
      </c>
      <c r="L32" s="60"/>
      <c r="M32" s="153" t="str">
        <f t="shared" si="0"/>
        <v>X</v>
      </c>
      <c r="N32" s="120">
        <f t="shared" si="1"/>
        <v>8</v>
      </c>
      <c r="O32" s="120">
        <f t="shared" si="2"/>
        <v>14</v>
      </c>
      <c r="P32" s="121">
        <f t="shared" si="3"/>
        <v>6</v>
      </c>
    </row>
    <row r="33" spans="1:16" ht="25.5">
      <c r="A33" s="50">
        <v>5.1</v>
      </c>
      <c r="B33" s="36"/>
      <c r="C33" s="34" t="s">
        <v>74</v>
      </c>
      <c r="D33" s="61"/>
      <c r="E33" s="34" t="s">
        <v>75</v>
      </c>
      <c r="F33" s="62">
        <v>39497</v>
      </c>
      <c r="G33" s="82">
        <v>39500</v>
      </c>
      <c r="H33" s="63">
        <v>4</v>
      </c>
      <c r="I33" s="63"/>
      <c r="J33" s="64">
        <v>0</v>
      </c>
      <c r="K33" s="123">
        <f t="shared" si="4"/>
        <v>4</v>
      </c>
      <c r="L33" s="65"/>
      <c r="M33" s="153">
        <f t="shared" si="0"/>
      </c>
      <c r="N33" s="120">
        <f t="shared" si="1"/>
      </c>
      <c r="O33" s="120">
        <f t="shared" si="2"/>
      </c>
      <c r="P33" s="121">
        <f t="shared" si="3"/>
      </c>
    </row>
    <row r="34" spans="1:16" ht="15">
      <c r="A34" s="50">
        <v>5.2</v>
      </c>
      <c r="B34" s="36"/>
      <c r="C34" s="34" t="s">
        <v>72</v>
      </c>
      <c r="D34" s="61"/>
      <c r="E34" s="34" t="s">
        <v>65</v>
      </c>
      <c r="F34" s="62">
        <v>39497</v>
      </c>
      <c r="G34" s="62">
        <v>39503</v>
      </c>
      <c r="H34" s="63">
        <v>4</v>
      </c>
      <c r="I34" s="63">
        <v>3</v>
      </c>
      <c r="J34" s="64">
        <v>0.75</v>
      </c>
      <c r="K34" s="123">
        <f t="shared" si="4"/>
        <v>1</v>
      </c>
      <c r="L34" s="65"/>
      <c r="M34" s="153">
        <f t="shared" si="0"/>
      </c>
      <c r="N34" s="120">
        <f t="shared" si="1"/>
      </c>
      <c r="O34" s="120">
        <f t="shared" si="2"/>
      </c>
      <c r="P34" s="121">
        <f t="shared" si="3"/>
      </c>
    </row>
    <row r="35" spans="1:16" ht="15">
      <c r="A35" s="50">
        <v>5.3</v>
      </c>
      <c r="B35" s="36"/>
      <c r="C35" s="34" t="s">
        <v>73</v>
      </c>
      <c r="D35" s="61"/>
      <c r="E35" s="34" t="s">
        <v>65</v>
      </c>
      <c r="F35" s="62">
        <v>39504</v>
      </c>
      <c r="G35" s="62">
        <v>39507</v>
      </c>
      <c r="H35" s="63">
        <v>4</v>
      </c>
      <c r="I35" s="63">
        <v>3</v>
      </c>
      <c r="J35" s="64">
        <v>0.75</v>
      </c>
      <c r="K35" s="123">
        <f t="shared" si="4"/>
        <v>1</v>
      </c>
      <c r="L35" s="65"/>
      <c r="M35" s="153">
        <f t="shared" si="0"/>
      </c>
      <c r="N35" s="120">
        <f t="shared" si="1"/>
      </c>
      <c r="O35" s="120">
        <f t="shared" si="2"/>
      </c>
      <c r="P35" s="121">
        <f t="shared" si="3"/>
      </c>
    </row>
    <row r="36" spans="1:16" ht="25.5">
      <c r="A36" s="50">
        <v>5.4</v>
      </c>
      <c r="B36" s="36"/>
      <c r="C36" s="34" t="s">
        <v>29</v>
      </c>
      <c r="D36" s="61"/>
      <c r="E36" s="34" t="s">
        <v>67</v>
      </c>
      <c r="F36" s="62">
        <v>39497</v>
      </c>
      <c r="G36" s="81">
        <v>39506</v>
      </c>
      <c r="H36" s="63">
        <v>1</v>
      </c>
      <c r="I36" s="63"/>
      <c r="J36" s="64">
        <v>0</v>
      </c>
      <c r="K36" s="123">
        <f t="shared" si="4"/>
        <v>1</v>
      </c>
      <c r="L36" s="65"/>
      <c r="M36" s="153">
        <f t="shared" si="0"/>
      </c>
      <c r="N36" s="120">
        <f t="shared" si="1"/>
      </c>
      <c r="O36" s="120">
        <f t="shared" si="2"/>
      </c>
      <c r="P36" s="121">
        <f t="shared" si="3"/>
      </c>
    </row>
    <row r="37" spans="1:16" ht="25.5">
      <c r="A37" s="50">
        <v>5.5</v>
      </c>
      <c r="B37" s="36"/>
      <c r="C37" s="34" t="s">
        <v>26</v>
      </c>
      <c r="D37" s="61"/>
      <c r="E37" s="34" t="s">
        <v>67</v>
      </c>
      <c r="F37" s="62">
        <v>39497</v>
      </c>
      <c r="G37" s="62">
        <v>39506</v>
      </c>
      <c r="H37" s="63">
        <v>1</v>
      </c>
      <c r="I37" s="63"/>
      <c r="J37" s="64">
        <v>0</v>
      </c>
      <c r="K37" s="123">
        <f t="shared" si="4"/>
        <v>1</v>
      </c>
      <c r="L37" s="65"/>
      <c r="M37" s="153">
        <f t="shared" si="0"/>
      </c>
      <c r="N37" s="120">
        <f t="shared" si="1"/>
      </c>
      <c r="O37" s="120">
        <f t="shared" si="2"/>
      </c>
      <c r="P37" s="121">
        <f t="shared" si="3"/>
      </c>
    </row>
    <row r="38" spans="1:16" ht="23.25">
      <c r="A38" s="49">
        <v>6</v>
      </c>
      <c r="B38" s="77" t="s">
        <v>60</v>
      </c>
      <c r="C38" s="55"/>
      <c r="D38" s="56"/>
      <c r="E38" s="55" t="s">
        <v>58</v>
      </c>
      <c r="F38" s="57"/>
      <c r="G38" s="57"/>
      <c r="H38" s="58">
        <f>SUM(H39:H44)</f>
        <v>6</v>
      </c>
      <c r="I38" s="58">
        <f>SUM(I39:I44)</f>
        <v>0</v>
      </c>
      <c r="J38" s="92">
        <f>(H38-K38)/H38</f>
        <v>0</v>
      </c>
      <c r="K38" s="122">
        <f>SUM(K39:K44)</f>
        <v>6</v>
      </c>
      <c r="L38" s="60"/>
      <c r="M38" s="153" t="str">
        <f t="shared" si="0"/>
        <v>X</v>
      </c>
      <c r="N38" s="120">
        <f t="shared" si="1"/>
        <v>6</v>
      </c>
      <c r="O38" s="120">
        <f t="shared" si="2"/>
        <v>6</v>
      </c>
      <c r="P38" s="121">
        <f t="shared" si="3"/>
        <v>0</v>
      </c>
    </row>
    <row r="39" spans="1:16" ht="25.5">
      <c r="A39" s="50">
        <v>6.1</v>
      </c>
      <c r="B39" s="36"/>
      <c r="C39" s="34" t="s">
        <v>61</v>
      </c>
      <c r="D39" s="61"/>
      <c r="E39" s="34" t="s">
        <v>58</v>
      </c>
      <c r="F39" s="79">
        <v>39479</v>
      </c>
      <c r="G39" s="156">
        <v>39493</v>
      </c>
      <c r="H39" s="63">
        <v>1</v>
      </c>
      <c r="I39" s="63"/>
      <c r="J39" s="64">
        <v>0</v>
      </c>
      <c r="K39" s="123">
        <f t="shared" si="4"/>
        <v>1</v>
      </c>
      <c r="L39" s="65"/>
      <c r="M39" s="153">
        <f t="shared" si="0"/>
      </c>
      <c r="N39" s="120">
        <f t="shared" si="1"/>
      </c>
      <c r="O39" s="120">
        <f t="shared" si="2"/>
      </c>
      <c r="P39" s="121">
        <f t="shared" si="3"/>
      </c>
    </row>
    <row r="40" spans="1:16" ht="15">
      <c r="A40" s="50">
        <v>6.2</v>
      </c>
      <c r="B40" s="36"/>
      <c r="C40" s="34" t="s">
        <v>62</v>
      </c>
      <c r="D40" s="61"/>
      <c r="E40" s="34" t="s">
        <v>58</v>
      </c>
      <c r="F40" s="79">
        <v>39479</v>
      </c>
      <c r="G40" s="156">
        <v>39493</v>
      </c>
      <c r="H40" s="63">
        <v>1</v>
      </c>
      <c r="I40" s="63"/>
      <c r="J40" s="64">
        <v>0</v>
      </c>
      <c r="K40" s="123">
        <f t="shared" si="4"/>
        <v>1</v>
      </c>
      <c r="L40" s="65"/>
      <c r="M40" s="153">
        <f t="shared" si="0"/>
      </c>
      <c r="N40" s="120">
        <f t="shared" si="1"/>
      </c>
      <c r="O40" s="120">
        <f t="shared" si="2"/>
      </c>
      <c r="P40" s="121">
        <f t="shared" si="3"/>
      </c>
    </row>
    <row r="41" spans="1:16" ht="15">
      <c r="A41" s="50">
        <v>6.3</v>
      </c>
      <c r="B41" s="36"/>
      <c r="C41" s="34" t="s">
        <v>100</v>
      </c>
      <c r="D41" s="61"/>
      <c r="E41" s="34" t="s">
        <v>58</v>
      </c>
      <c r="F41" s="79">
        <v>39479</v>
      </c>
      <c r="G41" s="156">
        <v>39493</v>
      </c>
      <c r="H41" s="63">
        <v>1</v>
      </c>
      <c r="I41" s="63"/>
      <c r="J41" s="64">
        <v>0</v>
      </c>
      <c r="K41" s="123">
        <f t="shared" si="4"/>
        <v>1</v>
      </c>
      <c r="L41" s="65"/>
      <c r="M41" s="153">
        <f t="shared" si="0"/>
      </c>
      <c r="N41" s="120">
        <f t="shared" si="1"/>
      </c>
      <c r="O41" s="120">
        <f t="shared" si="2"/>
      </c>
      <c r="P41" s="121">
        <f t="shared" si="3"/>
      </c>
    </row>
    <row r="42" spans="1:16" ht="25.5">
      <c r="A42" s="50">
        <v>6.4</v>
      </c>
      <c r="B42" s="36"/>
      <c r="C42" s="34" t="s">
        <v>61</v>
      </c>
      <c r="D42" s="61"/>
      <c r="E42" s="34" t="s">
        <v>58</v>
      </c>
      <c r="F42" s="81">
        <v>39494</v>
      </c>
      <c r="G42" s="62">
        <v>39507</v>
      </c>
      <c r="H42" s="63">
        <v>1</v>
      </c>
      <c r="I42" s="63"/>
      <c r="J42" s="64">
        <v>0</v>
      </c>
      <c r="K42" s="123">
        <f t="shared" si="4"/>
        <v>1</v>
      </c>
      <c r="L42" s="65"/>
      <c r="M42" s="153">
        <f t="shared" si="0"/>
      </c>
      <c r="N42" s="120">
        <f t="shared" si="1"/>
      </c>
      <c r="O42" s="120">
        <f t="shared" si="2"/>
      </c>
      <c r="P42" s="121">
        <f t="shared" si="3"/>
      </c>
    </row>
    <row r="43" spans="1:16" ht="15">
      <c r="A43" s="50">
        <v>6.5</v>
      </c>
      <c r="B43" s="36"/>
      <c r="C43" s="34" t="s">
        <v>62</v>
      </c>
      <c r="D43" s="61"/>
      <c r="E43" s="34" t="s">
        <v>58</v>
      </c>
      <c r="F43" s="81">
        <v>39494</v>
      </c>
      <c r="G43" s="62">
        <v>39507</v>
      </c>
      <c r="H43" s="63">
        <v>1</v>
      </c>
      <c r="I43" s="63"/>
      <c r="J43" s="64">
        <v>0</v>
      </c>
      <c r="K43" s="123">
        <f t="shared" si="4"/>
        <v>1</v>
      </c>
      <c r="L43" s="65"/>
      <c r="M43" s="153">
        <f t="shared" si="0"/>
      </c>
      <c r="N43" s="120">
        <f t="shared" si="1"/>
      </c>
      <c r="O43" s="120">
        <f t="shared" si="2"/>
      </c>
      <c r="P43" s="121">
        <f t="shared" si="3"/>
      </c>
    </row>
    <row r="44" spans="1:16" ht="15">
      <c r="A44" s="50">
        <v>6.6</v>
      </c>
      <c r="B44" s="36"/>
      <c r="C44" s="34" t="s">
        <v>100</v>
      </c>
      <c r="D44" s="61"/>
      <c r="E44" s="34" t="s">
        <v>58</v>
      </c>
      <c r="F44" s="81">
        <v>39494</v>
      </c>
      <c r="G44" s="62">
        <v>39507</v>
      </c>
      <c r="H44" s="63">
        <v>1</v>
      </c>
      <c r="I44" s="63"/>
      <c r="J44" s="64">
        <v>0</v>
      </c>
      <c r="K44" s="123">
        <f t="shared" si="4"/>
        <v>1</v>
      </c>
      <c r="L44" s="65"/>
      <c r="M44" s="153">
        <f t="shared" si="0"/>
      </c>
      <c r="N44" s="120">
        <f t="shared" si="1"/>
      </c>
      <c r="O44" s="120">
        <f t="shared" si="2"/>
      </c>
      <c r="P44" s="121">
        <f t="shared" si="3"/>
      </c>
    </row>
    <row r="45" spans="1:16" ht="30">
      <c r="A45" s="49">
        <v>7</v>
      </c>
      <c r="B45" s="77" t="s">
        <v>185</v>
      </c>
      <c r="C45" s="55"/>
      <c r="D45" s="56"/>
      <c r="E45" s="55" t="s">
        <v>23</v>
      </c>
      <c r="F45" s="57"/>
      <c r="G45" s="57"/>
      <c r="H45" s="58">
        <f>SUM(H46:H51)</f>
        <v>12.8</v>
      </c>
      <c r="I45" s="58">
        <f>SUM(I46:I51)</f>
        <v>4.9</v>
      </c>
      <c r="J45" s="92">
        <f>(H45-K45)/H45</f>
        <v>0.4734375</v>
      </c>
      <c r="K45" s="122">
        <f>SUM(K46:K51)</f>
        <v>6.74</v>
      </c>
      <c r="L45" s="60"/>
      <c r="M45" s="153" t="str">
        <f t="shared" si="0"/>
        <v>X</v>
      </c>
      <c r="N45" s="120">
        <f t="shared" si="1"/>
        <v>6.74</v>
      </c>
      <c r="O45" s="120">
        <f t="shared" si="2"/>
        <v>12.8</v>
      </c>
      <c r="P45" s="121">
        <f t="shared" si="3"/>
        <v>4.9</v>
      </c>
    </row>
    <row r="46" spans="1:16" ht="25.5">
      <c r="A46" s="50">
        <v>7.1</v>
      </c>
      <c r="B46" s="36"/>
      <c r="C46" s="34" t="s">
        <v>186</v>
      </c>
      <c r="D46" s="61"/>
      <c r="E46" s="34" t="s">
        <v>23</v>
      </c>
      <c r="F46" s="79">
        <v>39479</v>
      </c>
      <c r="G46" s="81" t="s">
        <v>184</v>
      </c>
      <c r="H46" s="63">
        <f>0.5*8</f>
        <v>4</v>
      </c>
      <c r="I46" s="63">
        <v>2</v>
      </c>
      <c r="J46" s="64">
        <v>0.5</v>
      </c>
      <c r="K46" s="123">
        <f aca="true" t="shared" si="5" ref="K46:K51">IF(H46=0,0,(1-J46)*H46)</f>
        <v>2</v>
      </c>
      <c r="L46" s="65" t="s">
        <v>197</v>
      </c>
      <c r="M46" s="153">
        <f t="shared" si="0"/>
      </c>
      <c r="N46" s="120">
        <f t="shared" si="1"/>
      </c>
      <c r="O46" s="120">
        <f t="shared" si="2"/>
      </c>
      <c r="P46" s="121">
        <f t="shared" si="3"/>
      </c>
    </row>
    <row r="47" spans="1:16" ht="25.5">
      <c r="A47" s="50">
        <v>7.2</v>
      </c>
      <c r="B47" s="36"/>
      <c r="C47" s="34" t="s">
        <v>187</v>
      </c>
      <c r="D47" s="61"/>
      <c r="E47" s="34" t="s">
        <v>23</v>
      </c>
      <c r="F47" s="79">
        <v>39479</v>
      </c>
      <c r="G47" s="81" t="s">
        <v>184</v>
      </c>
      <c r="H47" s="63">
        <f>0.5*4</f>
        <v>2</v>
      </c>
      <c r="I47" s="63">
        <v>1</v>
      </c>
      <c r="J47" s="64">
        <v>0.5</v>
      </c>
      <c r="K47" s="123">
        <f t="shared" si="5"/>
        <v>1</v>
      </c>
      <c r="L47" s="65" t="s">
        <v>196</v>
      </c>
      <c r="M47" s="153">
        <f t="shared" si="0"/>
      </c>
      <c r="N47" s="120">
        <f t="shared" si="1"/>
      </c>
      <c r="O47" s="120">
        <f t="shared" si="2"/>
      </c>
      <c r="P47" s="121">
        <f t="shared" si="3"/>
      </c>
    </row>
    <row r="48" spans="1:16" ht="25.5">
      <c r="A48" s="50">
        <v>7.3</v>
      </c>
      <c r="B48" s="36"/>
      <c r="C48" s="34" t="s">
        <v>188</v>
      </c>
      <c r="D48" s="61"/>
      <c r="E48" s="34" t="s">
        <v>23</v>
      </c>
      <c r="F48" s="79">
        <v>39479</v>
      </c>
      <c r="G48" s="81" t="s">
        <v>184</v>
      </c>
      <c r="H48" s="63">
        <f>0.5*4</f>
        <v>2</v>
      </c>
      <c r="I48" s="63">
        <v>0.5</v>
      </c>
      <c r="J48" s="64">
        <v>0.5</v>
      </c>
      <c r="K48" s="123">
        <f t="shared" si="5"/>
        <v>1</v>
      </c>
      <c r="L48" s="65" t="s">
        <v>195</v>
      </c>
      <c r="M48" s="153">
        <f t="shared" si="0"/>
      </c>
      <c r="N48" s="120">
        <f t="shared" si="1"/>
      </c>
      <c r="O48" s="120">
        <f t="shared" si="2"/>
      </c>
      <c r="P48" s="121">
        <f t="shared" si="3"/>
      </c>
    </row>
    <row r="49" spans="1:16" ht="15">
      <c r="A49" s="50">
        <v>7.4</v>
      </c>
      <c r="B49" s="36"/>
      <c r="C49" s="34" t="s">
        <v>189</v>
      </c>
      <c r="D49" s="61"/>
      <c r="E49" s="34" t="s">
        <v>23</v>
      </c>
      <c r="F49" s="79">
        <v>39479</v>
      </c>
      <c r="G49" s="81" t="s">
        <v>184</v>
      </c>
      <c r="H49" s="63">
        <f>0.5*4</f>
        <v>2</v>
      </c>
      <c r="I49" s="63">
        <v>0.5</v>
      </c>
      <c r="J49" s="64">
        <v>0.5</v>
      </c>
      <c r="K49" s="123">
        <f t="shared" si="5"/>
        <v>1</v>
      </c>
      <c r="L49" s="65" t="s">
        <v>192</v>
      </c>
      <c r="M49" s="153">
        <f t="shared" si="0"/>
      </c>
      <c r="N49" s="120">
        <f t="shared" si="1"/>
      </c>
      <c r="O49" s="120">
        <f t="shared" si="2"/>
      </c>
      <c r="P49" s="121">
        <f t="shared" si="3"/>
      </c>
    </row>
    <row r="50" spans="1:16" ht="25.5">
      <c r="A50" s="50">
        <v>7.5</v>
      </c>
      <c r="B50" s="36"/>
      <c r="C50" s="34" t="s">
        <v>190</v>
      </c>
      <c r="D50" s="61"/>
      <c r="E50" s="34" t="s">
        <v>23</v>
      </c>
      <c r="F50" s="79">
        <v>39479</v>
      </c>
      <c r="G50" s="81" t="s">
        <v>184</v>
      </c>
      <c r="H50" s="63">
        <f>0.1*8</f>
        <v>0.8</v>
      </c>
      <c r="I50" s="63">
        <v>0.4</v>
      </c>
      <c r="J50" s="64">
        <v>0.5</v>
      </c>
      <c r="K50" s="123">
        <f t="shared" si="5"/>
        <v>0.4</v>
      </c>
      <c r="L50" s="65" t="s">
        <v>193</v>
      </c>
      <c r="M50" s="153">
        <f t="shared" si="0"/>
      </c>
      <c r="N50" s="120">
        <f t="shared" si="1"/>
      </c>
      <c r="O50" s="120">
        <f t="shared" si="2"/>
      </c>
      <c r="P50" s="121">
        <f t="shared" si="3"/>
      </c>
    </row>
    <row r="51" spans="1:16" ht="25.5">
      <c r="A51" s="50">
        <v>7.6</v>
      </c>
      <c r="B51" s="36"/>
      <c r="C51" s="34" t="s">
        <v>191</v>
      </c>
      <c r="D51" s="61"/>
      <c r="E51" s="34" t="s">
        <v>23</v>
      </c>
      <c r="F51" s="79">
        <v>39479</v>
      </c>
      <c r="G51" s="81" t="s">
        <v>184</v>
      </c>
      <c r="H51" s="63">
        <f>1+1</f>
        <v>2</v>
      </c>
      <c r="I51" s="63">
        <v>0.5</v>
      </c>
      <c r="J51" s="64">
        <v>0.33</v>
      </c>
      <c r="K51" s="123">
        <f t="shared" si="5"/>
        <v>1.3399999999999999</v>
      </c>
      <c r="L51" s="65" t="s">
        <v>194</v>
      </c>
      <c r="M51" s="153">
        <f t="shared" si="0"/>
      </c>
      <c r="N51" s="120">
        <f t="shared" si="1"/>
      </c>
      <c r="O51" s="120">
        <f t="shared" si="2"/>
      </c>
      <c r="P51" s="121">
        <f t="shared" si="3"/>
      </c>
    </row>
    <row r="52" spans="1:12" ht="47.25">
      <c r="A52" s="19"/>
      <c r="B52" s="19"/>
      <c r="C52" s="19"/>
      <c r="D52" s="19"/>
      <c r="E52" s="19"/>
      <c r="F52" s="19"/>
      <c r="G52" s="19" t="s">
        <v>168</v>
      </c>
      <c r="H52" s="19" t="s">
        <v>8</v>
      </c>
      <c r="I52" s="19" t="s">
        <v>9</v>
      </c>
      <c r="J52" s="19" t="s">
        <v>169</v>
      </c>
      <c r="K52" s="116" t="s">
        <v>127</v>
      </c>
      <c r="L52" s="19" t="s">
        <v>111</v>
      </c>
    </row>
    <row r="53" spans="1:12" ht="20.25">
      <c r="A53" s="84" t="s">
        <v>166</v>
      </c>
      <c r="B53" s="85"/>
      <c r="C53" s="86"/>
      <c r="D53" s="87"/>
      <c r="E53" s="86"/>
      <c r="F53" s="88"/>
      <c r="G53" s="88">
        <v>39487</v>
      </c>
      <c r="H53" s="89">
        <f>SUM(O4:O1998)</f>
        <v>116.3</v>
      </c>
      <c r="I53" s="89">
        <f>SUM(P4:P1998)</f>
        <v>42.4</v>
      </c>
      <c r="J53" s="92">
        <f>(H53-K53)/H53</f>
        <v>0.3784431743462648</v>
      </c>
      <c r="K53" s="125">
        <f>SUM(N4:N1998)</f>
        <v>72.2870588235294</v>
      </c>
      <c r="L53" s="90"/>
    </row>
    <row r="54" spans="1:12" ht="47.25">
      <c r="A54" s="19"/>
      <c r="B54" s="19" t="s">
        <v>36</v>
      </c>
      <c r="C54" s="19"/>
      <c r="D54" s="19"/>
      <c r="E54" s="19" t="s">
        <v>37</v>
      </c>
      <c r="F54" s="19" t="s">
        <v>5</v>
      </c>
      <c r="G54" s="19"/>
      <c r="H54" s="19"/>
      <c r="I54" s="19"/>
      <c r="J54" s="19"/>
      <c r="K54" s="116"/>
      <c r="L54" s="19"/>
    </row>
    <row r="55" spans="1:12" ht="25.5">
      <c r="A55" s="51">
        <v>1</v>
      </c>
      <c r="B55" s="158" t="s">
        <v>38</v>
      </c>
      <c r="C55" s="159"/>
      <c r="D55" s="159"/>
      <c r="E55" s="160" t="s">
        <v>39</v>
      </c>
      <c r="F55" s="161">
        <v>39499</v>
      </c>
      <c r="G55" s="162"/>
      <c r="H55" s="162"/>
      <c r="I55" s="162"/>
      <c r="J55" s="163"/>
      <c r="K55" s="164"/>
      <c r="L55" s="163"/>
    </row>
    <row r="56" spans="1:12" ht="15">
      <c r="A56" s="52"/>
      <c r="B56" s="24"/>
      <c r="C56" s="20"/>
      <c r="D56" s="20"/>
      <c r="E56" s="24"/>
      <c r="F56" s="26"/>
      <c r="G56" s="26"/>
      <c r="H56" s="26"/>
      <c r="I56" s="26"/>
      <c r="J56" s="21"/>
      <c r="K56" s="117"/>
      <c r="L56" s="21"/>
    </row>
    <row r="57" spans="1:12" ht="12.75">
      <c r="A57" s="27"/>
      <c r="B57" s="27"/>
      <c r="C57" s="27"/>
      <c r="D57" s="27"/>
      <c r="E57" s="27"/>
      <c r="F57" s="27"/>
      <c r="G57" s="27"/>
      <c r="H57" s="27"/>
      <c r="I57" s="27"/>
      <c r="J57" s="4"/>
      <c r="K57" s="126"/>
      <c r="L57" s="2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54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7"/>
    </row>
  </sheetData>
  <sheetProtection/>
  <mergeCells count="3">
    <mergeCell ref="A1:D1"/>
    <mergeCell ref="A2:D2"/>
    <mergeCell ref="E2:H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40">
      <selection activeCell="H20" sqref="H20"/>
    </sheetView>
  </sheetViews>
  <sheetFormatPr defaultColWidth="9.140625" defaultRowHeight="12.75"/>
  <cols>
    <col min="1" max="1" width="7.8515625" style="100" customWidth="1"/>
    <col min="2" max="2" width="18.140625" style="100" customWidth="1"/>
    <col min="3" max="3" width="18.28125" style="100" customWidth="1"/>
    <col min="4" max="4" width="9.28125" style="100" customWidth="1"/>
    <col min="5" max="5" width="13.7109375" style="100" customWidth="1"/>
    <col min="6" max="6" width="12.00390625" style="100" customWidth="1"/>
    <col min="7" max="7" width="10.8515625" style="100" customWidth="1"/>
    <col min="8" max="8" width="12.140625" style="100" customWidth="1"/>
    <col min="9" max="9" width="8.140625" style="100" customWidth="1"/>
    <col min="10" max="10" width="12.140625" style="100" customWidth="1"/>
    <col min="11" max="11" width="13.00390625" style="100" customWidth="1"/>
    <col min="12" max="12" width="35.421875" style="100" customWidth="1"/>
    <col min="13" max="13" width="16.28125" style="100" customWidth="1"/>
    <col min="14" max="16384" width="9.140625" style="100" customWidth="1"/>
  </cols>
  <sheetData>
    <row r="1" spans="1:12" ht="15.75">
      <c r="A1" s="138" t="s">
        <v>0</v>
      </c>
      <c r="B1" s="139"/>
      <c r="C1" s="139"/>
      <c r="D1" s="140"/>
      <c r="E1" s="101" t="s">
        <v>12</v>
      </c>
      <c r="K1" s="28"/>
      <c r="L1" s="28"/>
    </row>
    <row r="2" spans="1:12" ht="13.5">
      <c r="A2" s="141" t="s">
        <v>1</v>
      </c>
      <c r="B2" s="142"/>
      <c r="C2" s="142"/>
      <c r="D2" s="143"/>
      <c r="E2" s="144" t="s">
        <v>13</v>
      </c>
      <c r="F2" s="145"/>
      <c r="G2" s="142"/>
      <c r="K2" s="28"/>
      <c r="L2" s="28"/>
    </row>
    <row r="3" spans="1:12" ht="47.25">
      <c r="A3" s="19" t="s">
        <v>135</v>
      </c>
      <c r="B3" s="102" t="s">
        <v>103</v>
      </c>
      <c r="C3" s="102" t="s">
        <v>104</v>
      </c>
      <c r="D3" s="102" t="s">
        <v>105</v>
      </c>
      <c r="E3" s="102" t="s">
        <v>17</v>
      </c>
      <c r="F3" s="102" t="s">
        <v>6</v>
      </c>
      <c r="G3" s="102" t="s">
        <v>7</v>
      </c>
      <c r="H3" s="102" t="s">
        <v>8</v>
      </c>
      <c r="I3" s="102" t="s">
        <v>9</v>
      </c>
      <c r="J3" s="19" t="s">
        <v>169</v>
      </c>
      <c r="K3" s="19" t="s">
        <v>127</v>
      </c>
      <c r="L3" s="19" t="s">
        <v>111</v>
      </c>
    </row>
    <row r="4" spans="1:12" ht="30">
      <c r="A4" s="49">
        <v>1</v>
      </c>
      <c r="B4" s="77" t="s">
        <v>200</v>
      </c>
      <c r="C4" s="77"/>
      <c r="D4" s="77"/>
      <c r="E4" s="55" t="s">
        <v>66</v>
      </c>
      <c r="F4" s="77"/>
      <c r="G4" s="77"/>
      <c r="H4" s="77">
        <f>SUM(H5,H9,H12)</f>
        <v>14</v>
      </c>
      <c r="I4" s="77">
        <f>SUM(I5,I9,I12)</f>
        <v>0</v>
      </c>
      <c r="J4" s="107">
        <f>(H4-K4)/H4</f>
        <v>0</v>
      </c>
      <c r="K4" s="77">
        <f>SUM(K5,K9,K12)</f>
        <v>14</v>
      </c>
      <c r="L4" s="77"/>
    </row>
    <row r="5" spans="1:12" ht="25.5">
      <c r="A5" s="50">
        <v>1.2</v>
      </c>
      <c r="C5" s="34" t="s">
        <v>181</v>
      </c>
      <c r="D5" s="61"/>
      <c r="E5" s="34" t="s">
        <v>64</v>
      </c>
      <c r="F5" s="62">
        <v>39485</v>
      </c>
      <c r="G5" s="62">
        <v>39496</v>
      </c>
      <c r="H5" s="63">
        <f>SUM(H6:H8)</f>
        <v>6</v>
      </c>
      <c r="I5" s="63">
        <f>SUM(I6:I8)</f>
        <v>0</v>
      </c>
      <c r="J5" s="108">
        <f>(H5-K5)/H5</f>
        <v>0</v>
      </c>
      <c r="K5" s="63">
        <f>SUM(K6:K8)</f>
        <v>6</v>
      </c>
      <c r="L5" s="65"/>
    </row>
    <row r="6" spans="1:12" ht="24">
      <c r="A6" s="50" t="s">
        <v>136</v>
      </c>
      <c r="C6" s="37"/>
      <c r="D6" s="29" t="s">
        <v>145</v>
      </c>
      <c r="E6" s="20" t="s">
        <v>153</v>
      </c>
      <c r="F6" s="30">
        <v>39485</v>
      </c>
      <c r="G6" s="30">
        <v>39496</v>
      </c>
      <c r="H6" s="21">
        <v>2</v>
      </c>
      <c r="I6" s="21"/>
      <c r="J6" s="22"/>
      <c r="K6" s="21">
        <f>IF(H6=0,0,(1-J6)*H6)</f>
        <v>2</v>
      </c>
      <c r="L6" s="38"/>
    </row>
    <row r="7" spans="1:12" ht="24">
      <c r="A7" s="50" t="s">
        <v>137</v>
      </c>
      <c r="C7" s="37"/>
      <c r="D7" s="29" t="s">
        <v>147</v>
      </c>
      <c r="E7" s="20" t="s">
        <v>153</v>
      </c>
      <c r="F7" s="30">
        <v>39485</v>
      </c>
      <c r="G7" s="30">
        <v>39496</v>
      </c>
      <c r="H7" s="21">
        <v>2</v>
      </c>
      <c r="I7" s="21"/>
      <c r="J7" s="22"/>
      <c r="K7" s="21">
        <f>IF(H7=0,0,(1-J7)*H7)</f>
        <v>2</v>
      </c>
      <c r="L7" s="38"/>
    </row>
    <row r="8" spans="1:12" ht="24">
      <c r="A8" s="50" t="s">
        <v>138</v>
      </c>
      <c r="C8" s="37"/>
      <c r="D8" s="29" t="s">
        <v>146</v>
      </c>
      <c r="E8" s="20" t="s">
        <v>153</v>
      </c>
      <c r="F8" s="30">
        <v>39485</v>
      </c>
      <c r="G8" s="30">
        <v>39496</v>
      </c>
      <c r="H8" s="21">
        <v>2</v>
      </c>
      <c r="I8" s="21"/>
      <c r="J8" s="22"/>
      <c r="K8" s="21">
        <f>IF(H8=0,0,(1-J8)*H8)</f>
        <v>2</v>
      </c>
      <c r="L8" s="38"/>
    </row>
    <row r="9" spans="1:12" ht="25.5">
      <c r="A9" s="50">
        <v>1.3</v>
      </c>
      <c r="C9" s="34" t="s">
        <v>182</v>
      </c>
      <c r="D9" s="61"/>
      <c r="E9" s="34" t="s">
        <v>68</v>
      </c>
      <c r="F9" s="62">
        <v>39497</v>
      </c>
      <c r="G9" s="62">
        <v>39503</v>
      </c>
      <c r="H9" s="63">
        <f>SUM(H10:H11)</f>
        <v>4</v>
      </c>
      <c r="I9" s="63">
        <f>SUM(I10:I11)</f>
        <v>0</v>
      </c>
      <c r="J9" s="108">
        <f>(H9-K9)/H9</f>
        <v>0</v>
      </c>
      <c r="K9" s="63">
        <f>SUM(K10:K11)</f>
        <v>4</v>
      </c>
      <c r="L9" s="80"/>
    </row>
    <row r="10" spans="1:12" ht="24">
      <c r="A10" s="50" t="s">
        <v>139</v>
      </c>
      <c r="C10" s="37"/>
      <c r="D10" s="29" t="s">
        <v>145</v>
      </c>
      <c r="E10" s="20" t="s">
        <v>153</v>
      </c>
      <c r="F10" s="30">
        <v>39497</v>
      </c>
      <c r="G10" s="30">
        <v>39503</v>
      </c>
      <c r="H10" s="21">
        <v>2</v>
      </c>
      <c r="I10" s="21"/>
      <c r="J10" s="22"/>
      <c r="K10" s="21">
        <f>IF(H10=0,0,(1-J10)*H10)</f>
        <v>2</v>
      </c>
      <c r="L10" s="39"/>
    </row>
    <row r="11" spans="1:12" ht="24">
      <c r="A11" s="50" t="s">
        <v>140</v>
      </c>
      <c r="C11" s="37"/>
      <c r="D11" s="29" t="s">
        <v>147</v>
      </c>
      <c r="E11" s="20" t="s">
        <v>153</v>
      </c>
      <c r="F11" s="30">
        <v>39497</v>
      </c>
      <c r="G11" s="30">
        <v>39503</v>
      </c>
      <c r="H11" s="21">
        <v>2</v>
      </c>
      <c r="I11" s="21"/>
      <c r="J11" s="22"/>
      <c r="K11" s="21">
        <f>IF(H11=0,0,(1-J11)*H11)</f>
        <v>2</v>
      </c>
      <c r="L11" s="39"/>
    </row>
    <row r="12" spans="1:12" ht="25.5">
      <c r="A12" s="50">
        <v>1.4</v>
      </c>
      <c r="C12" s="34" t="s">
        <v>183</v>
      </c>
      <c r="D12" s="61"/>
      <c r="E12" s="34" t="s">
        <v>68</v>
      </c>
      <c r="F12" s="62">
        <v>39504</v>
      </c>
      <c r="G12" s="81">
        <v>39510</v>
      </c>
      <c r="H12" s="63">
        <f>SUM(H13:H14)</f>
        <v>4</v>
      </c>
      <c r="I12" s="63">
        <f>SUM(I13:I14)</f>
        <v>0</v>
      </c>
      <c r="J12" s="108">
        <f>(H12-K12)/H12</f>
        <v>0</v>
      </c>
      <c r="K12" s="63">
        <f>SUM(K13:K14)</f>
        <v>4</v>
      </c>
      <c r="L12" s="80"/>
    </row>
    <row r="13" spans="1:12" ht="24">
      <c r="A13" s="50" t="s">
        <v>179</v>
      </c>
      <c r="C13" s="37"/>
      <c r="D13" s="29" t="s">
        <v>145</v>
      </c>
      <c r="E13" s="20" t="s">
        <v>153</v>
      </c>
      <c r="F13" s="30">
        <v>39504</v>
      </c>
      <c r="G13" s="83">
        <v>39510</v>
      </c>
      <c r="H13" s="21">
        <v>2</v>
      </c>
      <c r="I13" s="21"/>
      <c r="J13" s="22"/>
      <c r="K13" s="21">
        <f>IF(H13=0,0,(1-J13)*H13)</f>
        <v>2</v>
      </c>
      <c r="L13" s="39"/>
    </row>
    <row r="14" spans="1:12" ht="24">
      <c r="A14" s="50" t="s">
        <v>180</v>
      </c>
      <c r="C14" s="37"/>
      <c r="D14" s="29" t="s">
        <v>147</v>
      </c>
      <c r="E14" s="20" t="s">
        <v>153</v>
      </c>
      <c r="F14" s="30">
        <v>39504</v>
      </c>
      <c r="G14" s="83">
        <v>39510</v>
      </c>
      <c r="H14" s="21">
        <v>2</v>
      </c>
      <c r="I14" s="21"/>
      <c r="J14" s="22"/>
      <c r="K14" s="21">
        <f>IF(H14=0,0,(1-J14)*H14)</f>
        <v>2</v>
      </c>
      <c r="L14" s="39"/>
    </row>
    <row r="15" spans="1:12" ht="45">
      <c r="A15" s="49">
        <v>2</v>
      </c>
      <c r="B15" s="77" t="s">
        <v>25</v>
      </c>
      <c r="C15" s="77"/>
      <c r="D15" s="77"/>
      <c r="E15" s="55" t="s">
        <v>66</v>
      </c>
      <c r="F15" s="77"/>
      <c r="G15" s="77"/>
      <c r="H15" s="77">
        <f>SUM(H16:H18)</f>
        <v>10</v>
      </c>
      <c r="I15" s="77">
        <f>SUM(I16:I18)</f>
        <v>0</v>
      </c>
      <c r="J15" s="107">
        <f>(H15-K15)/H15</f>
        <v>0</v>
      </c>
      <c r="K15" s="77">
        <f>SUM(K16:K18)</f>
        <v>10</v>
      </c>
      <c r="L15" s="77"/>
    </row>
    <row r="16" spans="1:12" ht="25.5">
      <c r="A16" s="50">
        <v>2.1</v>
      </c>
      <c r="C16" s="34" t="s">
        <v>164</v>
      </c>
      <c r="D16" s="61"/>
      <c r="E16" s="34" t="s">
        <v>66</v>
      </c>
      <c r="F16" s="81">
        <v>39508</v>
      </c>
      <c r="G16" s="81">
        <v>39538</v>
      </c>
      <c r="H16" s="63">
        <v>2</v>
      </c>
      <c r="I16" s="63"/>
      <c r="J16" s="108"/>
      <c r="K16" s="63">
        <f>IF(H16=0,0,(1-J16)*H16)</f>
        <v>2</v>
      </c>
      <c r="L16" s="63"/>
    </row>
    <row r="17" spans="1:12" ht="25.5">
      <c r="A17" s="50">
        <v>2.2</v>
      </c>
      <c r="C17" s="34" t="s">
        <v>28</v>
      </c>
      <c r="D17" s="61"/>
      <c r="E17" s="34" t="s">
        <v>18</v>
      </c>
      <c r="F17" s="81">
        <v>39508</v>
      </c>
      <c r="G17" s="81">
        <v>39538</v>
      </c>
      <c r="H17" s="63">
        <v>4</v>
      </c>
      <c r="I17" s="63"/>
      <c r="J17" s="108"/>
      <c r="K17" s="63">
        <f>IF(H17=0,0,(1-J17)*H17)</f>
        <v>4</v>
      </c>
      <c r="L17" s="63"/>
    </row>
    <row r="18" spans="1:12" ht="12.75">
      <c r="A18" s="50">
        <v>2.3</v>
      </c>
      <c r="C18" s="34" t="s">
        <v>176</v>
      </c>
      <c r="D18" s="61"/>
      <c r="E18" s="34" t="s">
        <v>64</v>
      </c>
      <c r="F18" s="81">
        <v>39508</v>
      </c>
      <c r="G18" s="81">
        <v>39538</v>
      </c>
      <c r="H18" s="63">
        <v>4</v>
      </c>
      <c r="I18" s="63"/>
      <c r="J18" s="108"/>
      <c r="K18" s="63">
        <f>IF(H18=0,0,(1-J18)*H18)</f>
        <v>4</v>
      </c>
      <c r="L18" s="63"/>
    </row>
    <row r="19" spans="1:12" ht="30">
      <c r="A19" s="50">
        <v>3</v>
      </c>
      <c r="B19" s="77" t="s">
        <v>199</v>
      </c>
      <c r="C19" s="77"/>
      <c r="D19" s="77"/>
      <c r="E19" s="55" t="s">
        <v>18</v>
      </c>
      <c r="F19" s="77"/>
      <c r="G19" s="77"/>
      <c r="H19" s="77">
        <f>SUM(H20:H23)</f>
        <v>27</v>
      </c>
      <c r="I19" s="77">
        <f>SUM(I20:I23)</f>
        <v>0</v>
      </c>
      <c r="J19" s="107">
        <f>(H19-K19)/H19</f>
        <v>0</v>
      </c>
      <c r="K19" s="77">
        <f>SUM(K20:K23)</f>
        <v>27</v>
      </c>
      <c r="L19" s="77"/>
    </row>
    <row r="20" spans="1:12" ht="25.5">
      <c r="A20" s="50">
        <v>3.1</v>
      </c>
      <c r="C20" s="34" t="s">
        <v>209</v>
      </c>
      <c r="D20" s="61"/>
      <c r="E20" s="34" t="s">
        <v>148</v>
      </c>
      <c r="F20" s="81">
        <v>39508</v>
      </c>
      <c r="G20" s="81">
        <v>39522</v>
      </c>
      <c r="H20" s="63">
        <v>10</v>
      </c>
      <c r="I20" s="63"/>
      <c r="J20" s="108"/>
      <c r="K20" s="63">
        <f>IF(H20=0,0,(1-J20)*H20)</f>
        <v>10</v>
      </c>
      <c r="L20" s="63"/>
    </row>
    <row r="21" spans="1:12" ht="25.5">
      <c r="A21" s="50">
        <v>3.2</v>
      </c>
      <c r="C21" s="34" t="s">
        <v>210</v>
      </c>
      <c r="D21" s="61"/>
      <c r="E21" s="34" t="s">
        <v>148</v>
      </c>
      <c r="F21" s="81">
        <v>39508</v>
      </c>
      <c r="G21" s="81">
        <v>39522</v>
      </c>
      <c r="H21" s="63">
        <v>10</v>
      </c>
      <c r="I21" s="63"/>
      <c r="J21" s="108"/>
      <c r="K21" s="63">
        <f aca="true" t="shared" si="0" ref="K21:K42">IF(H21=0,0,(1-J21)*H21)</f>
        <v>10</v>
      </c>
      <c r="L21" s="63"/>
    </row>
    <row r="22" spans="1:12" ht="25.5">
      <c r="A22" s="50">
        <v>3.3</v>
      </c>
      <c r="C22" s="34" t="s">
        <v>211</v>
      </c>
      <c r="D22" s="61"/>
      <c r="E22" s="34" t="s">
        <v>148</v>
      </c>
      <c r="F22" s="81">
        <v>39508</v>
      </c>
      <c r="G22" s="81">
        <v>39522</v>
      </c>
      <c r="H22" s="63">
        <v>5</v>
      </c>
      <c r="I22" s="63"/>
      <c r="J22" s="108"/>
      <c r="K22" s="63">
        <f t="shared" si="0"/>
        <v>5</v>
      </c>
      <c r="L22" s="63"/>
    </row>
    <row r="23" spans="1:12" ht="38.25">
      <c r="A23" s="50">
        <v>3.4</v>
      </c>
      <c r="C23" s="34" t="s">
        <v>94</v>
      </c>
      <c r="D23" s="61"/>
      <c r="E23" s="34" t="s">
        <v>148</v>
      </c>
      <c r="F23" s="81">
        <v>39508</v>
      </c>
      <c r="G23" s="81">
        <v>39522</v>
      </c>
      <c r="H23" s="63">
        <v>2</v>
      </c>
      <c r="I23" s="63"/>
      <c r="J23" s="108"/>
      <c r="K23" s="63">
        <f t="shared" si="0"/>
        <v>2</v>
      </c>
      <c r="L23" s="63"/>
    </row>
    <row r="24" spans="1:12" ht="30">
      <c r="A24" s="49">
        <v>4</v>
      </c>
      <c r="B24" s="77" t="s">
        <v>77</v>
      </c>
      <c r="C24" s="77"/>
      <c r="D24" s="77"/>
      <c r="E24" s="55" t="s">
        <v>69</v>
      </c>
      <c r="F24" s="77"/>
      <c r="G24" s="77"/>
      <c r="H24" s="77">
        <f>SUM(H25:H27)</f>
        <v>26</v>
      </c>
      <c r="I24" s="77">
        <f>SUM(I25:I27)</f>
        <v>0</v>
      </c>
      <c r="J24" s="107">
        <f>(H24-K24)/H24</f>
        <v>0</v>
      </c>
      <c r="K24" s="77">
        <f>SUM(K25:K27)</f>
        <v>26</v>
      </c>
      <c r="L24" s="77"/>
    </row>
    <row r="25" spans="1:12" ht="25.5">
      <c r="A25" s="50">
        <v>4.1</v>
      </c>
      <c r="C25" s="34" t="s">
        <v>78</v>
      </c>
      <c r="D25" s="61"/>
      <c r="E25" s="34" t="s">
        <v>69</v>
      </c>
      <c r="F25" s="81">
        <v>39510</v>
      </c>
      <c r="G25" s="81">
        <v>39525</v>
      </c>
      <c r="H25" s="63">
        <v>20</v>
      </c>
      <c r="I25" s="63"/>
      <c r="J25" s="108"/>
      <c r="K25" s="63">
        <f t="shared" si="0"/>
        <v>20</v>
      </c>
      <c r="L25" s="63"/>
    </row>
    <row r="26" spans="1:12" ht="25.5">
      <c r="A26" s="50">
        <v>4.2</v>
      </c>
      <c r="C26" s="34" t="s">
        <v>29</v>
      </c>
      <c r="D26" s="61"/>
      <c r="E26" s="34" t="s">
        <v>69</v>
      </c>
      <c r="F26" s="81">
        <v>39510</v>
      </c>
      <c r="G26" s="81">
        <v>39538</v>
      </c>
      <c r="H26" s="63">
        <v>2</v>
      </c>
      <c r="I26" s="63"/>
      <c r="J26" s="108"/>
      <c r="K26" s="63">
        <f t="shared" si="0"/>
        <v>2</v>
      </c>
      <c r="L26" s="63"/>
    </row>
    <row r="27" spans="1:12" ht="25.5">
      <c r="A27" s="50">
        <v>4.3</v>
      </c>
      <c r="C27" s="34" t="s">
        <v>30</v>
      </c>
      <c r="D27" s="61"/>
      <c r="E27" s="34" t="s">
        <v>69</v>
      </c>
      <c r="F27" s="81">
        <v>39510</v>
      </c>
      <c r="G27" s="81">
        <v>39538</v>
      </c>
      <c r="H27" s="63">
        <v>4</v>
      </c>
      <c r="I27" s="63"/>
      <c r="J27" s="108"/>
      <c r="K27" s="63">
        <f t="shared" si="0"/>
        <v>4</v>
      </c>
      <c r="L27" s="63"/>
    </row>
    <row r="28" spans="1:12" ht="30">
      <c r="A28" s="49">
        <v>5</v>
      </c>
      <c r="B28" s="77" t="s">
        <v>79</v>
      </c>
      <c r="C28" s="77"/>
      <c r="D28" s="77"/>
      <c r="E28" s="55"/>
      <c r="F28" s="77"/>
      <c r="G28" s="77"/>
      <c r="H28" s="77">
        <f>SUM(H29:H33)</f>
        <v>46</v>
      </c>
      <c r="I28" s="77">
        <f>SUM(I29:I33)</f>
        <v>0</v>
      </c>
      <c r="J28" s="107">
        <f>(H28-K28)/H28</f>
        <v>0</v>
      </c>
      <c r="K28" s="77">
        <f>SUM(K29:K33)</f>
        <v>46</v>
      </c>
      <c r="L28" s="77"/>
    </row>
    <row r="29" spans="1:12" ht="38.25">
      <c r="A29" s="50">
        <v>5.1</v>
      </c>
      <c r="C29" s="34" t="s">
        <v>80</v>
      </c>
      <c r="D29" s="61"/>
      <c r="E29" s="34" t="s">
        <v>69</v>
      </c>
      <c r="F29" s="81">
        <v>39526</v>
      </c>
      <c r="G29" s="81">
        <v>39538</v>
      </c>
      <c r="H29" s="63">
        <v>10</v>
      </c>
      <c r="I29" s="63"/>
      <c r="J29" s="108"/>
      <c r="K29" s="63">
        <f t="shared" si="0"/>
        <v>10</v>
      </c>
      <c r="L29" s="63"/>
    </row>
    <row r="30" spans="1:12" ht="38.25">
      <c r="A30" s="50">
        <v>5.2</v>
      </c>
      <c r="C30" s="34" t="s">
        <v>81</v>
      </c>
      <c r="D30" s="61"/>
      <c r="E30" s="34" t="s">
        <v>69</v>
      </c>
      <c r="F30" s="81">
        <v>39526</v>
      </c>
      <c r="G30" s="81">
        <v>39531</v>
      </c>
      <c r="H30" s="63">
        <v>15</v>
      </c>
      <c r="I30" s="63"/>
      <c r="J30" s="108"/>
      <c r="K30" s="63">
        <f t="shared" si="0"/>
        <v>15</v>
      </c>
      <c r="L30" s="63"/>
    </row>
    <row r="31" spans="1:12" ht="25.5">
      <c r="A31" s="50">
        <v>5.3</v>
      </c>
      <c r="C31" s="34" t="s">
        <v>82</v>
      </c>
      <c r="D31" s="61"/>
      <c r="E31" s="34" t="s">
        <v>69</v>
      </c>
      <c r="F31" s="81">
        <v>39532</v>
      </c>
      <c r="G31" s="81">
        <v>39533</v>
      </c>
      <c r="H31" s="63">
        <v>15</v>
      </c>
      <c r="I31" s="63"/>
      <c r="J31" s="108"/>
      <c r="K31" s="63">
        <f t="shared" si="0"/>
        <v>15</v>
      </c>
      <c r="L31" s="65"/>
    </row>
    <row r="32" spans="1:12" ht="25.5">
      <c r="A32" s="50">
        <v>5.4</v>
      </c>
      <c r="C32" s="34" t="s">
        <v>29</v>
      </c>
      <c r="D32" s="61"/>
      <c r="E32" s="34" t="s">
        <v>69</v>
      </c>
      <c r="F32" s="81">
        <v>39526</v>
      </c>
      <c r="G32" s="81">
        <v>39538</v>
      </c>
      <c r="H32" s="63">
        <v>2</v>
      </c>
      <c r="I32" s="63"/>
      <c r="J32" s="108"/>
      <c r="K32" s="63">
        <f t="shared" si="0"/>
        <v>2</v>
      </c>
      <c r="L32" s="65"/>
    </row>
    <row r="33" spans="1:12" ht="25.5">
      <c r="A33" s="50">
        <v>5.5</v>
      </c>
      <c r="C33" s="34" t="s">
        <v>30</v>
      </c>
      <c r="D33" s="61"/>
      <c r="E33" s="34" t="s">
        <v>69</v>
      </c>
      <c r="F33" s="81">
        <v>39526</v>
      </c>
      <c r="G33" s="81">
        <v>39538</v>
      </c>
      <c r="H33" s="63">
        <v>4</v>
      </c>
      <c r="I33" s="63"/>
      <c r="J33" s="108"/>
      <c r="K33" s="63">
        <f t="shared" si="0"/>
        <v>4</v>
      </c>
      <c r="L33" s="65"/>
    </row>
    <row r="34" spans="1:12" ht="25.5">
      <c r="A34" s="49">
        <v>6</v>
      </c>
      <c r="B34" s="77" t="s">
        <v>177</v>
      </c>
      <c r="C34" s="55"/>
      <c r="D34" s="56"/>
      <c r="E34" s="55" t="s">
        <v>69</v>
      </c>
      <c r="F34" s="57"/>
      <c r="G34" s="57"/>
      <c r="H34" s="58">
        <f>SUM(H35)</f>
        <v>4</v>
      </c>
      <c r="I34" s="58">
        <f>SUM(I35)</f>
        <v>0</v>
      </c>
      <c r="J34" s="107">
        <f>(H34-K34)/H34</f>
        <v>0</v>
      </c>
      <c r="K34" s="77">
        <f>SUM(K35)</f>
        <v>4</v>
      </c>
      <c r="L34" s="60"/>
    </row>
    <row r="35" spans="1:12" ht="38.25">
      <c r="A35" s="50">
        <v>6.1</v>
      </c>
      <c r="C35" s="34" t="s">
        <v>178</v>
      </c>
      <c r="D35" s="61"/>
      <c r="E35" s="34" t="s">
        <v>69</v>
      </c>
      <c r="F35" s="81">
        <v>39510</v>
      </c>
      <c r="G35" s="81">
        <v>39538</v>
      </c>
      <c r="H35" s="63">
        <v>4</v>
      </c>
      <c r="I35" s="63"/>
      <c r="J35" s="108"/>
      <c r="K35" s="63">
        <f t="shared" si="0"/>
        <v>4</v>
      </c>
      <c r="L35" s="65"/>
    </row>
    <row r="36" spans="1:12" ht="23.25">
      <c r="A36" s="49">
        <v>7</v>
      </c>
      <c r="B36" s="77" t="s">
        <v>60</v>
      </c>
      <c r="C36" s="55"/>
      <c r="D36" s="56"/>
      <c r="E36" s="55" t="s">
        <v>58</v>
      </c>
      <c r="F36" s="57"/>
      <c r="G36" s="57"/>
      <c r="H36" s="58">
        <f>SUM(H37:H42)</f>
        <v>6</v>
      </c>
      <c r="I36" s="58">
        <f>SUM(I37:I42)</f>
        <v>0</v>
      </c>
      <c r="J36" s="107">
        <f>(H36-K36)/H36</f>
        <v>0</v>
      </c>
      <c r="K36" s="77">
        <f>SUM(K37:K42)</f>
        <v>6</v>
      </c>
      <c r="L36" s="60"/>
    </row>
    <row r="37" spans="1:12" ht="25.5">
      <c r="A37" s="50">
        <v>7.1</v>
      </c>
      <c r="C37" s="34" t="s">
        <v>61</v>
      </c>
      <c r="D37" s="61"/>
      <c r="E37" s="34" t="s">
        <v>58</v>
      </c>
      <c r="F37" s="81">
        <v>39448</v>
      </c>
      <c r="G37" s="81">
        <v>39462</v>
      </c>
      <c r="H37" s="63">
        <v>1</v>
      </c>
      <c r="I37" s="63"/>
      <c r="J37" s="108"/>
      <c r="K37" s="63">
        <f t="shared" si="0"/>
        <v>1</v>
      </c>
      <c r="L37" s="65"/>
    </row>
    <row r="38" spans="1:12" ht="12.75">
      <c r="A38" s="50">
        <v>7.2</v>
      </c>
      <c r="C38" s="34" t="s">
        <v>62</v>
      </c>
      <c r="D38" s="61"/>
      <c r="E38" s="34" t="s">
        <v>58</v>
      </c>
      <c r="F38" s="81">
        <v>39448</v>
      </c>
      <c r="G38" s="81">
        <v>39462</v>
      </c>
      <c r="H38" s="63">
        <v>1</v>
      </c>
      <c r="I38" s="63"/>
      <c r="J38" s="108"/>
      <c r="K38" s="63">
        <f t="shared" si="0"/>
        <v>1</v>
      </c>
      <c r="L38" s="65"/>
    </row>
    <row r="39" spans="1:12" ht="12.75">
      <c r="A39" s="50">
        <v>7.3</v>
      </c>
      <c r="C39" s="34" t="s">
        <v>100</v>
      </c>
      <c r="D39" s="61"/>
      <c r="E39" s="34" t="s">
        <v>58</v>
      </c>
      <c r="F39" s="81">
        <v>39448</v>
      </c>
      <c r="G39" s="81">
        <v>39462</v>
      </c>
      <c r="H39" s="63">
        <v>1</v>
      </c>
      <c r="I39" s="63"/>
      <c r="J39" s="108"/>
      <c r="K39" s="63">
        <f t="shared" si="0"/>
        <v>1</v>
      </c>
      <c r="L39" s="65"/>
    </row>
    <row r="40" spans="1:12" ht="25.5">
      <c r="A40" s="50">
        <v>7.4</v>
      </c>
      <c r="C40" s="34" t="s">
        <v>61</v>
      </c>
      <c r="D40" s="61"/>
      <c r="E40" s="34" t="s">
        <v>58</v>
      </c>
      <c r="F40" s="81">
        <v>39463</v>
      </c>
      <c r="G40" s="81">
        <v>39478</v>
      </c>
      <c r="H40" s="63">
        <v>1</v>
      </c>
      <c r="I40" s="63"/>
      <c r="J40" s="108"/>
      <c r="K40" s="63">
        <f t="shared" si="0"/>
        <v>1</v>
      </c>
      <c r="L40" s="65"/>
    </row>
    <row r="41" spans="1:12" ht="12.75">
      <c r="A41" s="50">
        <v>7.5</v>
      </c>
      <c r="C41" s="34" t="s">
        <v>62</v>
      </c>
      <c r="D41" s="61"/>
      <c r="E41" s="34" t="s">
        <v>58</v>
      </c>
      <c r="F41" s="81">
        <v>39463</v>
      </c>
      <c r="G41" s="81">
        <v>39478</v>
      </c>
      <c r="H41" s="63">
        <v>1</v>
      </c>
      <c r="I41" s="63"/>
      <c r="J41" s="108"/>
      <c r="K41" s="63">
        <f t="shared" si="0"/>
        <v>1</v>
      </c>
      <c r="L41" s="65"/>
    </row>
    <row r="42" spans="1:12" ht="12.75">
      <c r="A42" s="50">
        <v>7.6</v>
      </c>
      <c r="C42" s="34" t="s">
        <v>100</v>
      </c>
      <c r="D42" s="61"/>
      <c r="E42" s="34" t="s">
        <v>58</v>
      </c>
      <c r="F42" s="81">
        <v>39463</v>
      </c>
      <c r="G42" s="81">
        <v>39478</v>
      </c>
      <c r="H42" s="63">
        <v>1</v>
      </c>
      <c r="I42" s="63"/>
      <c r="J42" s="108"/>
      <c r="K42" s="63">
        <f t="shared" si="0"/>
        <v>1</v>
      </c>
      <c r="L42" s="65"/>
    </row>
    <row r="43" spans="1:12" ht="30">
      <c r="A43" s="49">
        <v>8</v>
      </c>
      <c r="B43" s="77" t="s">
        <v>185</v>
      </c>
      <c r="C43" s="55"/>
      <c r="D43" s="56"/>
      <c r="E43" s="55" t="s">
        <v>23</v>
      </c>
      <c r="F43" s="57"/>
      <c r="G43" s="57"/>
      <c r="H43" s="58">
        <f>SUM(H44:H49)</f>
        <v>12.8</v>
      </c>
      <c r="I43" s="58">
        <f>SUM(I44:I49)</f>
        <v>0</v>
      </c>
      <c r="J43" s="92">
        <f>(H43-K43)/H43</f>
        <v>0</v>
      </c>
      <c r="K43" s="109">
        <f>SUM(K44:K49)</f>
        <v>12.8</v>
      </c>
      <c r="L43" s="60"/>
    </row>
    <row r="44" spans="1:12" ht="25.5">
      <c r="A44" s="50">
        <v>8.1</v>
      </c>
      <c r="B44" s="36"/>
      <c r="C44" s="34" t="s">
        <v>186</v>
      </c>
      <c r="D44" s="61"/>
      <c r="E44" s="34" t="s">
        <v>23</v>
      </c>
      <c r="F44" s="79">
        <v>39479</v>
      </c>
      <c r="G44" s="81" t="s">
        <v>184</v>
      </c>
      <c r="H44" s="63">
        <f>0.5*8</f>
        <v>4</v>
      </c>
      <c r="I44" s="63"/>
      <c r="J44" s="64">
        <v>0</v>
      </c>
      <c r="K44" s="110">
        <f aca="true" t="shared" si="1" ref="K44:K49">IF(H44=0,0,(1-J44)*H44)</f>
        <v>4</v>
      </c>
      <c r="L44" s="65" t="s">
        <v>197</v>
      </c>
    </row>
    <row r="45" spans="1:12" ht="25.5">
      <c r="A45" s="50">
        <v>8.2</v>
      </c>
      <c r="B45" s="36"/>
      <c r="C45" s="34" t="s">
        <v>187</v>
      </c>
      <c r="D45" s="61"/>
      <c r="E45" s="34" t="s">
        <v>23</v>
      </c>
      <c r="F45" s="79">
        <v>39479</v>
      </c>
      <c r="G45" s="81" t="s">
        <v>184</v>
      </c>
      <c r="H45" s="63">
        <f>0.5*4</f>
        <v>2</v>
      </c>
      <c r="I45" s="63"/>
      <c r="J45" s="64">
        <v>0</v>
      </c>
      <c r="K45" s="110">
        <f t="shared" si="1"/>
        <v>2</v>
      </c>
      <c r="L45" s="65" t="s">
        <v>196</v>
      </c>
    </row>
    <row r="46" spans="1:12" ht="25.5">
      <c r="A46" s="50">
        <v>8.3</v>
      </c>
      <c r="B46" s="36"/>
      <c r="C46" s="34" t="s">
        <v>188</v>
      </c>
      <c r="D46" s="61"/>
      <c r="E46" s="34" t="s">
        <v>23</v>
      </c>
      <c r="F46" s="79">
        <v>39479</v>
      </c>
      <c r="G46" s="81" t="s">
        <v>184</v>
      </c>
      <c r="H46" s="63">
        <f>0.5*4</f>
        <v>2</v>
      </c>
      <c r="I46" s="63"/>
      <c r="J46" s="64">
        <v>0</v>
      </c>
      <c r="K46" s="110">
        <f t="shared" si="1"/>
        <v>2</v>
      </c>
      <c r="L46" s="65" t="s">
        <v>195</v>
      </c>
    </row>
    <row r="47" spans="1:12" ht="15">
      <c r="A47" s="50">
        <v>8.4</v>
      </c>
      <c r="B47" s="36"/>
      <c r="C47" s="34" t="s">
        <v>189</v>
      </c>
      <c r="D47" s="61"/>
      <c r="E47" s="34" t="s">
        <v>23</v>
      </c>
      <c r="F47" s="79">
        <v>39479</v>
      </c>
      <c r="G47" s="81" t="s">
        <v>184</v>
      </c>
      <c r="H47" s="63">
        <f>0.5*4</f>
        <v>2</v>
      </c>
      <c r="I47" s="63"/>
      <c r="J47" s="64">
        <v>0</v>
      </c>
      <c r="K47" s="110">
        <f t="shared" si="1"/>
        <v>2</v>
      </c>
      <c r="L47" s="65" t="s">
        <v>192</v>
      </c>
    </row>
    <row r="48" spans="1:12" ht="25.5">
      <c r="A48" s="50">
        <v>8.5</v>
      </c>
      <c r="B48" s="36"/>
      <c r="C48" s="34" t="s">
        <v>190</v>
      </c>
      <c r="D48" s="61"/>
      <c r="E48" s="34" t="s">
        <v>23</v>
      </c>
      <c r="F48" s="79">
        <v>39479</v>
      </c>
      <c r="G48" s="81" t="s">
        <v>184</v>
      </c>
      <c r="H48" s="63">
        <f>0.1*8</f>
        <v>0.8</v>
      </c>
      <c r="I48" s="63"/>
      <c r="J48" s="64">
        <v>0</v>
      </c>
      <c r="K48" s="110">
        <f t="shared" si="1"/>
        <v>0.8</v>
      </c>
      <c r="L48" s="65" t="s">
        <v>193</v>
      </c>
    </row>
    <row r="49" spans="1:12" ht="25.5">
      <c r="A49" s="50">
        <v>8.6</v>
      </c>
      <c r="B49" s="36"/>
      <c r="C49" s="34" t="s">
        <v>191</v>
      </c>
      <c r="D49" s="61"/>
      <c r="E49" s="34" t="s">
        <v>23</v>
      </c>
      <c r="F49" s="79">
        <v>39479</v>
      </c>
      <c r="G49" s="81" t="s">
        <v>184</v>
      </c>
      <c r="H49" s="63">
        <f>1+1</f>
        <v>2</v>
      </c>
      <c r="I49" s="63"/>
      <c r="J49" s="64">
        <v>0</v>
      </c>
      <c r="K49" s="110">
        <f t="shared" si="1"/>
        <v>2</v>
      </c>
      <c r="L49" s="65" t="s">
        <v>194</v>
      </c>
    </row>
    <row r="50" spans="1:12" ht="47.25">
      <c r="A50" s="19"/>
      <c r="B50" s="19"/>
      <c r="C50" s="19"/>
      <c r="D50" s="19"/>
      <c r="E50" s="19"/>
      <c r="F50" s="19"/>
      <c r="G50" s="19" t="s">
        <v>168</v>
      </c>
      <c r="H50" s="19" t="s">
        <v>8</v>
      </c>
      <c r="I50" s="19" t="s">
        <v>9</v>
      </c>
      <c r="J50" s="19" t="s">
        <v>169</v>
      </c>
      <c r="K50" s="19" t="s">
        <v>127</v>
      </c>
      <c r="L50" s="19" t="s">
        <v>111</v>
      </c>
    </row>
    <row r="51" spans="1:12" ht="20.25">
      <c r="A51" s="84" t="s">
        <v>166</v>
      </c>
      <c r="B51" s="85"/>
      <c r="C51" s="86"/>
      <c r="D51" s="87"/>
      <c r="E51" s="86"/>
      <c r="F51" s="88"/>
      <c r="G51" s="88"/>
      <c r="H51" s="89">
        <f>SUM(H4,H15,H19,H24,H28,H34,H36)</f>
        <v>133</v>
      </c>
      <c r="I51" s="89">
        <f>SUM(I4,I15,I19,I24,I28,I34,I36)</f>
        <v>0</v>
      </c>
      <c r="J51" s="77">
        <f>(H51-K51)/H51</f>
        <v>0</v>
      </c>
      <c r="K51" s="89">
        <f>SUM(K4,K15,K19,K24,K28,K34,K36)</f>
        <v>133</v>
      </c>
      <c r="L51" s="90"/>
    </row>
    <row r="52" spans="1:12" ht="47.25">
      <c r="A52" s="19"/>
      <c r="B52" s="102" t="s">
        <v>36</v>
      </c>
      <c r="C52" s="102"/>
      <c r="D52" s="102"/>
      <c r="E52" s="102" t="s">
        <v>37</v>
      </c>
      <c r="F52" s="102" t="s">
        <v>5</v>
      </c>
      <c r="G52" s="102"/>
      <c r="H52" s="102"/>
      <c r="I52" s="102"/>
      <c r="J52" s="102"/>
      <c r="K52" s="19"/>
      <c r="L52" s="19"/>
    </row>
    <row r="53" spans="1:12" ht="23.25">
      <c r="A53" s="51">
        <v>1</v>
      </c>
      <c r="B53" s="103" t="s">
        <v>57</v>
      </c>
      <c r="C53" s="103"/>
      <c r="D53" s="103"/>
      <c r="E53" s="105" t="s">
        <v>40</v>
      </c>
      <c r="F53" s="104" t="s">
        <v>57</v>
      </c>
      <c r="G53" s="104"/>
      <c r="H53" s="104"/>
      <c r="I53" s="104"/>
      <c r="J53" s="104"/>
      <c r="K53" s="21"/>
      <c r="L53" s="21"/>
    </row>
    <row r="54" spans="1:12" ht="15">
      <c r="A54" s="52"/>
      <c r="B54" s="103"/>
      <c r="C54" s="103"/>
      <c r="D54" s="103"/>
      <c r="E54" s="103"/>
      <c r="F54" s="104"/>
      <c r="G54" s="104"/>
      <c r="H54" s="104"/>
      <c r="I54" s="104"/>
      <c r="J54" s="104"/>
      <c r="K54" s="21"/>
      <c r="L54" s="21"/>
    </row>
    <row r="55" spans="1:12" ht="12.75">
      <c r="A55" s="27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27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spans="1:11" ht="12.75">
      <c r="A61" s="16"/>
      <c r="K61" s="16"/>
    </row>
  </sheetData>
  <mergeCells count="3">
    <mergeCell ref="A1:D1"/>
    <mergeCell ref="A2:D2"/>
    <mergeCell ref="E2:G2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4" sqref="A4"/>
    </sheetView>
  </sheetViews>
  <sheetFormatPr defaultColWidth="9.140625" defaultRowHeight="12.75"/>
  <cols>
    <col min="1" max="1" width="40.421875" style="0" customWidth="1"/>
    <col min="2" max="2" width="25.8515625" style="0" customWidth="1"/>
    <col min="3" max="3" width="27.140625" style="0" customWidth="1"/>
    <col min="4" max="4" width="24.57421875" style="0" customWidth="1"/>
    <col min="5" max="5" width="27.57421875" style="0" customWidth="1"/>
    <col min="6" max="6" width="26.8515625" style="0" customWidth="1"/>
  </cols>
  <sheetData>
    <row r="1" spans="1:2" ht="15.75">
      <c r="A1" s="2" t="s">
        <v>0</v>
      </c>
      <c r="B1" s="11" t="s">
        <v>14</v>
      </c>
    </row>
    <row r="2" spans="1:3" ht="15.75">
      <c r="A2" s="2" t="s">
        <v>1</v>
      </c>
      <c r="B2" s="146" t="s">
        <v>15</v>
      </c>
      <c r="C2" s="147"/>
    </row>
    <row r="3" spans="1:6" ht="15.75">
      <c r="A3" s="3" t="s">
        <v>4</v>
      </c>
      <c r="B3" s="3" t="s">
        <v>17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15">
      <c r="A4" s="7" t="s">
        <v>83</v>
      </c>
      <c r="B4" s="5"/>
      <c r="C4" s="1"/>
      <c r="D4" s="1"/>
      <c r="E4" s="1"/>
      <c r="F4" s="1"/>
    </row>
    <row r="5" spans="1:6" ht="12.75">
      <c r="A5" s="6" t="s">
        <v>84</v>
      </c>
      <c r="B5" s="8" t="s">
        <v>66</v>
      </c>
      <c r="C5" s="12">
        <v>39540</v>
      </c>
      <c r="D5" s="12">
        <v>39550</v>
      </c>
      <c r="E5" s="1"/>
      <c r="F5" s="1"/>
    </row>
    <row r="6" spans="1:6" ht="12.75">
      <c r="A6" s="6" t="s">
        <v>29</v>
      </c>
      <c r="B6" s="8" t="s">
        <v>66</v>
      </c>
      <c r="C6" s="12">
        <v>39540</v>
      </c>
      <c r="D6" s="12">
        <v>39550</v>
      </c>
      <c r="E6" s="1"/>
      <c r="F6" s="1"/>
    </row>
    <row r="7" spans="1:6" ht="12.75">
      <c r="A7" s="6" t="s">
        <v>47</v>
      </c>
      <c r="B7" s="8" t="s">
        <v>66</v>
      </c>
      <c r="C7" s="12">
        <v>39540</v>
      </c>
      <c r="D7" s="12">
        <v>39550</v>
      </c>
      <c r="E7" s="1"/>
      <c r="F7" s="1"/>
    </row>
    <row r="8" spans="1:6" ht="12.75">
      <c r="A8" s="6" t="s">
        <v>54</v>
      </c>
      <c r="B8" s="8" t="s">
        <v>66</v>
      </c>
      <c r="C8" s="12">
        <v>39540</v>
      </c>
      <c r="D8" s="12">
        <v>39550</v>
      </c>
      <c r="E8" s="1"/>
      <c r="F8" s="1"/>
    </row>
    <row r="9" spans="1:6" ht="12.75">
      <c r="A9" s="6" t="s">
        <v>30</v>
      </c>
      <c r="B9" s="8" t="s">
        <v>66</v>
      </c>
      <c r="C9" s="12">
        <v>39540</v>
      </c>
      <c r="D9" s="12">
        <v>39550</v>
      </c>
      <c r="E9" s="1"/>
      <c r="F9" s="1"/>
    </row>
    <row r="10" spans="1:6" ht="12.75">
      <c r="A10" s="6"/>
      <c r="B10" s="8"/>
      <c r="C10" s="13"/>
      <c r="D10" s="13"/>
      <c r="E10" s="1"/>
      <c r="F10" s="1"/>
    </row>
    <row r="11" spans="1:6" ht="15">
      <c r="A11" s="10" t="s">
        <v>48</v>
      </c>
      <c r="B11" s="8"/>
      <c r="C11" s="13"/>
      <c r="D11" s="13"/>
      <c r="E11" s="1"/>
      <c r="F11" s="1"/>
    </row>
    <row r="12" spans="1:6" ht="12.75">
      <c r="A12" s="6" t="s">
        <v>49</v>
      </c>
      <c r="B12" s="8" t="s">
        <v>18</v>
      </c>
      <c r="C12" s="12">
        <v>39540</v>
      </c>
      <c r="D12" s="12">
        <v>39556</v>
      </c>
      <c r="E12" s="1"/>
      <c r="F12" s="1"/>
    </row>
    <row r="13" spans="1:6" ht="12.75">
      <c r="A13" s="6" t="s">
        <v>50</v>
      </c>
      <c r="B13" s="8" t="s">
        <v>66</v>
      </c>
      <c r="C13" s="12">
        <v>39540</v>
      </c>
      <c r="D13" s="12">
        <v>39556</v>
      </c>
      <c r="E13" s="1"/>
      <c r="F13" s="1"/>
    </row>
    <row r="14" spans="1:6" ht="12.75">
      <c r="A14" s="6" t="s">
        <v>51</v>
      </c>
      <c r="B14" s="8" t="s">
        <v>64</v>
      </c>
      <c r="C14" s="12">
        <v>39540</v>
      </c>
      <c r="D14" s="12">
        <v>39556</v>
      </c>
      <c r="E14" s="1"/>
      <c r="F14" s="1"/>
    </row>
    <row r="15" spans="1:6" ht="12.75">
      <c r="A15" s="6" t="s">
        <v>52</v>
      </c>
      <c r="B15" s="8" t="s">
        <v>18</v>
      </c>
      <c r="C15" s="12">
        <v>39540</v>
      </c>
      <c r="D15" s="12">
        <v>39556</v>
      </c>
      <c r="E15" s="1"/>
      <c r="F15" s="1"/>
    </row>
    <row r="16" spans="1:6" ht="12.75">
      <c r="A16" s="6" t="s">
        <v>53</v>
      </c>
      <c r="B16" s="8" t="s">
        <v>66</v>
      </c>
      <c r="C16" s="12">
        <v>39540</v>
      </c>
      <c r="D16" s="12">
        <v>39556</v>
      </c>
      <c r="E16" s="1"/>
      <c r="F16" s="1"/>
    </row>
    <row r="17" spans="1:6" ht="12.75">
      <c r="A17" s="6"/>
      <c r="B17" s="8"/>
      <c r="C17" s="13"/>
      <c r="D17" s="13"/>
      <c r="E17" s="1"/>
      <c r="F17" s="1"/>
    </row>
    <row r="18" spans="1:6" ht="15">
      <c r="A18" s="10" t="s">
        <v>60</v>
      </c>
      <c r="B18" s="8"/>
      <c r="C18" s="13"/>
      <c r="D18" s="13"/>
      <c r="E18" s="1"/>
      <c r="F18" s="1"/>
    </row>
    <row r="19" spans="1:6" ht="12.75">
      <c r="A19" s="6" t="s">
        <v>61</v>
      </c>
      <c r="B19" s="8" t="s">
        <v>66</v>
      </c>
      <c r="C19" s="12">
        <v>39539</v>
      </c>
      <c r="D19" s="12">
        <v>39553</v>
      </c>
      <c r="E19" s="1"/>
      <c r="F19" s="1"/>
    </row>
    <row r="20" spans="1:6" ht="12.75">
      <c r="A20" s="6" t="s">
        <v>62</v>
      </c>
      <c r="B20" s="8" t="s">
        <v>66</v>
      </c>
      <c r="C20" s="12">
        <v>39539</v>
      </c>
      <c r="D20" s="12">
        <v>39553</v>
      </c>
      <c r="E20" s="1"/>
      <c r="F20" s="1"/>
    </row>
    <row r="21" spans="1:6" ht="12.75">
      <c r="A21" s="6" t="s">
        <v>100</v>
      </c>
      <c r="B21" s="8" t="s">
        <v>66</v>
      </c>
      <c r="C21" s="12">
        <v>39539</v>
      </c>
      <c r="D21" s="12">
        <v>39553</v>
      </c>
      <c r="E21" s="1"/>
      <c r="F21" s="1"/>
    </row>
    <row r="22" spans="1:6" ht="12.75">
      <c r="A22" s="6" t="s">
        <v>61</v>
      </c>
      <c r="B22" s="8" t="s">
        <v>66</v>
      </c>
      <c r="C22" s="12">
        <v>39554</v>
      </c>
      <c r="D22" s="12">
        <v>39568</v>
      </c>
      <c r="E22" s="1"/>
      <c r="F22" s="1"/>
    </row>
    <row r="23" spans="1:6" ht="12.75">
      <c r="A23" s="6" t="s">
        <v>62</v>
      </c>
      <c r="B23" s="8" t="s">
        <v>66</v>
      </c>
      <c r="C23" s="12">
        <v>39554</v>
      </c>
      <c r="D23" s="12">
        <v>39568</v>
      </c>
      <c r="E23" s="1"/>
      <c r="F23" s="1"/>
    </row>
    <row r="24" spans="1:6" ht="12.75">
      <c r="A24" s="6" t="s">
        <v>100</v>
      </c>
      <c r="B24" s="8" t="s">
        <v>66</v>
      </c>
      <c r="C24" s="12">
        <v>39554</v>
      </c>
      <c r="D24" s="12">
        <v>39568</v>
      </c>
      <c r="E24" s="1"/>
      <c r="F24" s="1"/>
    </row>
    <row r="25" spans="1:6" ht="12.75">
      <c r="A25" s="5"/>
      <c r="B25" s="8"/>
      <c r="C25" s="13"/>
      <c r="D25" s="13"/>
      <c r="E25" s="1"/>
      <c r="F25" s="1"/>
    </row>
    <row r="26" spans="1:6" ht="15">
      <c r="A26" s="7" t="s">
        <v>92</v>
      </c>
      <c r="B26" s="8" t="s">
        <v>66</v>
      </c>
      <c r="C26" s="12">
        <v>39539</v>
      </c>
      <c r="D26" s="12">
        <v>39568</v>
      </c>
      <c r="E26" s="1"/>
      <c r="F26" s="1"/>
    </row>
    <row r="27" spans="1:6" ht="12.75">
      <c r="A27" s="6"/>
      <c r="B27" s="8"/>
      <c r="C27" s="1"/>
      <c r="D27" s="1"/>
      <c r="E27" s="1"/>
      <c r="F27" s="1"/>
    </row>
    <row r="28" spans="1:6" ht="15">
      <c r="A28" s="7" t="s">
        <v>46</v>
      </c>
      <c r="B28" s="8" t="s">
        <v>66</v>
      </c>
      <c r="C28" s="12">
        <v>39541</v>
      </c>
      <c r="D28" s="12">
        <v>39568</v>
      </c>
      <c r="E28" s="1"/>
      <c r="F28" s="1"/>
    </row>
    <row r="29" spans="1:6" ht="12.75">
      <c r="A29" s="5"/>
      <c r="B29" s="5"/>
      <c r="C29" s="1"/>
      <c r="D29" s="1"/>
      <c r="E29" s="1"/>
      <c r="F29" s="1"/>
    </row>
    <row r="30" spans="1:6" ht="15.75">
      <c r="A30" s="3" t="s">
        <v>36</v>
      </c>
      <c r="B30" s="3" t="s">
        <v>37</v>
      </c>
      <c r="C30" s="3" t="s">
        <v>5</v>
      </c>
      <c r="D30" s="3"/>
      <c r="E30" s="3"/>
      <c r="F30" s="3"/>
    </row>
    <row r="31" spans="1:6" ht="12.75">
      <c r="A31" s="5" t="s">
        <v>57</v>
      </c>
      <c r="B31" s="9" t="s">
        <v>40</v>
      </c>
      <c r="C31" s="1" t="s">
        <v>57</v>
      </c>
      <c r="D31" s="1"/>
      <c r="E31" s="1"/>
      <c r="F31" s="1"/>
    </row>
    <row r="32" spans="1:6" ht="12.75">
      <c r="A32" s="5"/>
      <c r="B32" s="5"/>
      <c r="C32" s="1"/>
      <c r="D32" s="1"/>
      <c r="E32" s="1"/>
      <c r="F32" s="1"/>
    </row>
    <row r="33" spans="1:6" ht="12.75">
      <c r="A33" s="4"/>
      <c r="B33" s="4"/>
      <c r="C33" s="4"/>
      <c r="D33" s="4"/>
      <c r="E33" s="4"/>
      <c r="F33" s="4"/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13" sqref="E13"/>
    </sheetView>
  </sheetViews>
  <sheetFormatPr defaultColWidth="9.140625" defaultRowHeight="12.75"/>
  <cols>
    <col min="1" max="1" width="40.421875" style="0" customWidth="1"/>
    <col min="2" max="2" width="25.8515625" style="0" customWidth="1"/>
    <col min="3" max="3" width="27.140625" style="0" customWidth="1"/>
    <col min="4" max="4" width="24.57421875" style="0" customWidth="1"/>
    <col min="5" max="5" width="27.57421875" style="0" customWidth="1"/>
    <col min="6" max="6" width="26.8515625" style="0" customWidth="1"/>
  </cols>
  <sheetData>
    <row r="1" spans="1:2" ht="15.75">
      <c r="A1" s="2" t="s">
        <v>0</v>
      </c>
      <c r="B1" s="11" t="s">
        <v>14</v>
      </c>
    </row>
    <row r="2" spans="1:3" ht="15.75">
      <c r="A2" s="2" t="s">
        <v>1</v>
      </c>
      <c r="B2" s="148" t="s">
        <v>16</v>
      </c>
      <c r="C2" s="149"/>
    </row>
    <row r="3" spans="1:6" ht="15.75">
      <c r="A3" s="3" t="s">
        <v>4</v>
      </c>
      <c r="B3" s="3" t="s">
        <v>17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15">
      <c r="A4" s="7" t="s">
        <v>93</v>
      </c>
      <c r="B4" s="8" t="s">
        <v>66</v>
      </c>
      <c r="C4" s="12">
        <v>39569</v>
      </c>
      <c r="D4" s="12">
        <v>39583</v>
      </c>
      <c r="E4" s="1"/>
      <c r="F4" s="1"/>
    </row>
    <row r="5" spans="1:6" ht="12.75">
      <c r="A5" s="5"/>
      <c r="B5" s="8"/>
      <c r="C5" s="12"/>
      <c r="D5" s="12"/>
      <c r="E5" s="1"/>
      <c r="F5" s="1"/>
    </row>
    <row r="6" spans="1:6" ht="15">
      <c r="A6" s="7" t="s">
        <v>44</v>
      </c>
      <c r="B6" s="8" t="s">
        <v>66</v>
      </c>
      <c r="C6" s="12">
        <v>39569</v>
      </c>
      <c r="D6" s="12">
        <v>39574</v>
      </c>
      <c r="E6" s="1"/>
      <c r="F6" s="1"/>
    </row>
    <row r="7" spans="1:6" ht="12.75">
      <c r="A7" s="5"/>
      <c r="B7" s="8"/>
      <c r="C7" s="13"/>
      <c r="D7" s="13"/>
      <c r="E7" s="1"/>
      <c r="F7" s="1"/>
    </row>
    <row r="8" spans="1:6" ht="15">
      <c r="A8" s="7" t="s">
        <v>91</v>
      </c>
      <c r="B8" s="8" t="s">
        <v>66</v>
      </c>
      <c r="C8" s="12">
        <v>39569</v>
      </c>
      <c r="D8" s="12">
        <v>39583</v>
      </c>
      <c r="E8" s="1"/>
      <c r="F8" s="1"/>
    </row>
    <row r="9" spans="1:6" ht="12.75">
      <c r="A9" s="6"/>
      <c r="B9" s="8"/>
      <c r="C9" s="12"/>
      <c r="D9" s="12"/>
      <c r="E9" s="1"/>
      <c r="F9" s="1"/>
    </row>
    <row r="10" spans="1:6" ht="15">
      <c r="A10" s="10" t="s">
        <v>85</v>
      </c>
      <c r="B10" s="8"/>
      <c r="C10" s="13"/>
      <c r="D10" s="13"/>
      <c r="E10" s="1"/>
      <c r="F10" s="1"/>
    </row>
    <row r="11" spans="1:6" ht="12.75">
      <c r="A11" s="6" t="s">
        <v>87</v>
      </c>
      <c r="B11" s="8" t="s">
        <v>66</v>
      </c>
      <c r="C11" s="12">
        <v>39569</v>
      </c>
      <c r="D11" s="12">
        <v>39574</v>
      </c>
      <c r="E11" s="1"/>
      <c r="F11" s="1"/>
    </row>
    <row r="12" spans="1:6" ht="12.75">
      <c r="A12" s="6" t="s">
        <v>54</v>
      </c>
      <c r="B12" s="8" t="s">
        <v>66</v>
      </c>
      <c r="C12" s="12">
        <v>39569</v>
      </c>
      <c r="D12" s="12">
        <v>39574</v>
      </c>
      <c r="E12" s="1"/>
      <c r="F12" s="1"/>
    </row>
    <row r="13" spans="1:6" ht="12.75">
      <c r="A13" s="6" t="s">
        <v>86</v>
      </c>
      <c r="B13" s="8" t="s">
        <v>66</v>
      </c>
      <c r="C13" s="12">
        <v>39569</v>
      </c>
      <c r="D13" s="12">
        <v>39574</v>
      </c>
      <c r="E13" s="1"/>
      <c r="F13" s="1"/>
    </row>
    <row r="14" spans="1:6" ht="12.75">
      <c r="A14" s="5"/>
      <c r="B14" s="8"/>
      <c r="C14" s="13"/>
      <c r="D14" s="13"/>
      <c r="E14" s="1"/>
      <c r="F14" s="1"/>
    </row>
    <row r="15" spans="1:6" ht="15">
      <c r="A15" s="7" t="s">
        <v>45</v>
      </c>
      <c r="B15" s="8" t="s">
        <v>66</v>
      </c>
      <c r="C15" s="12">
        <v>39569</v>
      </c>
      <c r="D15" s="12">
        <v>39583</v>
      </c>
      <c r="E15" s="1"/>
      <c r="F15" s="1"/>
    </row>
    <row r="16" spans="1:6" ht="15">
      <c r="A16" s="7"/>
      <c r="B16" s="8"/>
      <c r="C16" s="12"/>
      <c r="D16" s="13"/>
      <c r="E16" s="1"/>
      <c r="F16" s="1"/>
    </row>
    <row r="17" spans="1:6" ht="15">
      <c r="A17" s="7" t="s">
        <v>95</v>
      </c>
      <c r="B17" s="8"/>
      <c r="C17" s="12"/>
      <c r="D17" s="12"/>
      <c r="E17" s="1"/>
      <c r="F17" s="1"/>
    </row>
    <row r="18" spans="1:6" ht="12.75">
      <c r="A18" s="6" t="s">
        <v>97</v>
      </c>
      <c r="B18" s="8" t="s">
        <v>66</v>
      </c>
      <c r="C18" s="12">
        <v>39569</v>
      </c>
      <c r="D18" s="12">
        <v>39583</v>
      </c>
      <c r="E18" s="1"/>
      <c r="F18" s="1"/>
    </row>
    <row r="19" spans="1:6" ht="12.75">
      <c r="A19" s="6" t="s">
        <v>98</v>
      </c>
      <c r="B19" s="8" t="s">
        <v>66</v>
      </c>
      <c r="C19" s="12">
        <v>39569</v>
      </c>
      <c r="D19" s="12">
        <v>39583</v>
      </c>
      <c r="E19" s="1"/>
      <c r="F19" s="1"/>
    </row>
    <row r="20" spans="1:6" ht="12.75">
      <c r="A20" s="6"/>
      <c r="B20" s="8"/>
      <c r="C20" s="12"/>
      <c r="D20" s="12"/>
      <c r="E20" s="1"/>
      <c r="F20" s="1"/>
    </row>
    <row r="21" spans="1:6" ht="15">
      <c r="A21" s="7" t="s">
        <v>99</v>
      </c>
      <c r="B21" s="8" t="s">
        <v>66</v>
      </c>
      <c r="C21" s="12">
        <v>39569</v>
      </c>
      <c r="D21" s="12">
        <v>39583</v>
      </c>
      <c r="E21" s="1"/>
      <c r="F21" s="1"/>
    </row>
    <row r="22" spans="1:6" ht="12.75">
      <c r="A22" s="5"/>
      <c r="B22" s="5"/>
      <c r="C22" s="1"/>
      <c r="D22" s="1"/>
      <c r="E22" s="1"/>
      <c r="F22" s="1"/>
    </row>
    <row r="23" spans="1:6" ht="15.75">
      <c r="A23" s="3" t="s">
        <v>36</v>
      </c>
      <c r="B23" s="3" t="s">
        <v>37</v>
      </c>
      <c r="C23" s="3" t="s">
        <v>5</v>
      </c>
      <c r="D23" s="3"/>
      <c r="E23" s="3"/>
      <c r="F23" s="3"/>
    </row>
    <row r="24" spans="1:6" ht="15">
      <c r="A24" s="7" t="s">
        <v>43</v>
      </c>
      <c r="B24" s="9" t="s">
        <v>55</v>
      </c>
      <c r="C24" s="15" t="s">
        <v>101</v>
      </c>
      <c r="D24" s="1"/>
      <c r="E24" s="1"/>
      <c r="F24" s="1"/>
    </row>
    <row r="25" spans="1:6" ht="15">
      <c r="A25" s="7" t="s">
        <v>41</v>
      </c>
      <c r="B25" s="9" t="s">
        <v>42</v>
      </c>
      <c r="C25" s="14">
        <v>39574</v>
      </c>
      <c r="D25" s="1"/>
      <c r="E25" s="1"/>
      <c r="F25" s="1"/>
    </row>
    <row r="26" spans="1:6" ht="12.75">
      <c r="A26" s="5"/>
      <c r="B26" s="5"/>
      <c r="C26" s="1"/>
      <c r="D26" s="1"/>
      <c r="E26" s="1"/>
      <c r="F26" s="1"/>
    </row>
    <row r="27" spans="1:6" ht="12.75">
      <c r="A27" s="4"/>
      <c r="B27" s="4"/>
      <c r="C27" s="4"/>
      <c r="D27" s="4"/>
      <c r="E27" s="4"/>
      <c r="F27" s="4"/>
    </row>
  </sheetData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">
      <selection activeCell="B8" sqref="B8"/>
    </sheetView>
  </sheetViews>
  <sheetFormatPr defaultColWidth="9.140625" defaultRowHeight="12.75"/>
  <cols>
    <col min="1" max="1" width="15.7109375" style="0" customWidth="1"/>
    <col min="2" max="2" width="17.7109375" style="0" customWidth="1"/>
    <col min="3" max="3" width="24.00390625" style="100" customWidth="1"/>
    <col min="4" max="4" width="12.140625" style="0" customWidth="1"/>
  </cols>
  <sheetData>
    <row r="1" spans="1:3" ht="18">
      <c r="A1" s="111" t="s">
        <v>11</v>
      </c>
      <c r="B1" s="112"/>
      <c r="C1" s="113"/>
    </row>
    <row r="2" spans="1:3" ht="51.75" customHeight="1">
      <c r="A2" s="98" t="s">
        <v>165</v>
      </c>
      <c r="B2" s="98" t="s">
        <v>127</v>
      </c>
      <c r="C2" s="98" t="s">
        <v>111</v>
      </c>
    </row>
    <row r="3" spans="1:3" ht="12.75">
      <c r="A3" s="96">
        <v>39483</v>
      </c>
      <c r="B3" s="94">
        <v>143</v>
      </c>
      <c r="C3" s="114"/>
    </row>
    <row r="4" spans="1:3" ht="12.75">
      <c r="A4" s="96">
        <v>39484</v>
      </c>
      <c r="B4" s="94">
        <v>135</v>
      </c>
      <c r="C4" s="114" t="s">
        <v>203</v>
      </c>
    </row>
    <row r="5" spans="1:3" ht="12.75">
      <c r="A5" s="97">
        <v>39486</v>
      </c>
      <c r="B5" s="95">
        <v>114.1</v>
      </c>
      <c r="C5" s="115"/>
    </row>
    <row r="6" spans="1:3" ht="25.5">
      <c r="A6" s="96">
        <v>39487</v>
      </c>
      <c r="B6" s="95">
        <v>126.9</v>
      </c>
      <c r="C6" s="115" t="s">
        <v>204</v>
      </c>
    </row>
    <row r="7" spans="1:3" ht="38.25">
      <c r="A7" s="97">
        <v>39493</v>
      </c>
      <c r="B7" s="95">
        <v>116.4</v>
      </c>
      <c r="C7" s="115" t="s">
        <v>208</v>
      </c>
    </row>
    <row r="8" spans="1:3" ht="12.75">
      <c r="A8" s="96">
        <v>39495</v>
      </c>
      <c r="B8" s="95"/>
      <c r="C8" s="115"/>
    </row>
    <row r="9" spans="1:3" ht="12.75">
      <c r="A9" s="97">
        <v>39497</v>
      </c>
      <c r="B9" s="95"/>
      <c r="C9" s="115"/>
    </row>
    <row r="10" spans="1:3" ht="12.75">
      <c r="A10" s="96">
        <v>39499</v>
      </c>
      <c r="B10" s="95"/>
      <c r="C10" s="115"/>
    </row>
    <row r="11" spans="1:3" ht="12.75">
      <c r="A11" s="97">
        <v>39501</v>
      </c>
      <c r="B11" s="95"/>
      <c r="C11" s="115"/>
    </row>
    <row r="12" spans="1:3" ht="12.75">
      <c r="A12" s="96">
        <v>39503</v>
      </c>
      <c r="B12" s="95"/>
      <c r="C12" s="115"/>
    </row>
    <row r="13" spans="1:3" ht="12.75">
      <c r="A13" s="97">
        <v>39505</v>
      </c>
      <c r="B13" s="95"/>
      <c r="C13" s="115"/>
    </row>
    <row r="14" spans="1:3" ht="12.75">
      <c r="A14" s="96">
        <v>39507</v>
      </c>
      <c r="B14" s="95"/>
      <c r="C14" s="115"/>
    </row>
    <row r="18" spans="1:2" ht="18">
      <c r="A18" s="150" t="s">
        <v>12</v>
      </c>
      <c r="B18" s="151"/>
    </row>
    <row r="19" spans="1:3" ht="54">
      <c r="A19" s="98" t="s">
        <v>165</v>
      </c>
      <c r="B19" s="98" t="s">
        <v>127</v>
      </c>
      <c r="C19" s="98" t="s">
        <v>111</v>
      </c>
    </row>
    <row r="20" spans="1:3" ht="12.75">
      <c r="A20" s="96">
        <v>39508</v>
      </c>
      <c r="B20" s="94"/>
      <c r="C20" s="114"/>
    </row>
    <row r="21" spans="1:3" ht="12.75">
      <c r="A21" s="97">
        <v>39510</v>
      </c>
      <c r="B21" s="95"/>
      <c r="C21" s="114"/>
    </row>
    <row r="22" spans="1:3" ht="12.75">
      <c r="A22" s="96">
        <v>39512</v>
      </c>
      <c r="B22" s="95"/>
      <c r="C22" s="115"/>
    </row>
    <row r="23" spans="1:3" ht="12.75">
      <c r="A23" s="97">
        <v>39514</v>
      </c>
      <c r="B23" s="95"/>
      <c r="C23" s="115"/>
    </row>
    <row r="24" spans="1:3" ht="12.75">
      <c r="A24" s="96">
        <v>39516</v>
      </c>
      <c r="B24" s="95"/>
      <c r="C24" s="115"/>
    </row>
    <row r="25" spans="1:3" ht="12.75">
      <c r="A25" s="97">
        <v>39518</v>
      </c>
      <c r="B25" s="95"/>
      <c r="C25" s="115"/>
    </row>
    <row r="26" spans="1:3" ht="12.75">
      <c r="A26" s="96">
        <v>39520</v>
      </c>
      <c r="B26" s="95"/>
      <c r="C26" s="115"/>
    </row>
    <row r="27" spans="1:3" ht="12.75">
      <c r="A27" s="97">
        <v>39522</v>
      </c>
      <c r="B27" s="95"/>
      <c r="C27" s="115"/>
    </row>
    <row r="28" spans="1:3" ht="12.75">
      <c r="A28" s="96">
        <v>39524</v>
      </c>
      <c r="B28" s="95"/>
      <c r="C28" s="115"/>
    </row>
    <row r="29" spans="1:3" ht="12.75">
      <c r="A29" s="97">
        <v>39526</v>
      </c>
      <c r="B29" s="95"/>
      <c r="C29" s="115"/>
    </row>
    <row r="30" spans="1:3" ht="12.75">
      <c r="A30" s="96">
        <v>39528</v>
      </c>
      <c r="B30" s="95"/>
      <c r="C30" s="115"/>
    </row>
    <row r="31" spans="1:3" ht="12.75">
      <c r="A31" s="97">
        <v>39530</v>
      </c>
      <c r="B31" s="95"/>
      <c r="C31" s="115"/>
    </row>
    <row r="32" spans="1:3" ht="12.75">
      <c r="A32" s="96">
        <v>39532</v>
      </c>
      <c r="B32" s="95"/>
      <c r="C32" s="115"/>
    </row>
    <row r="33" spans="1:3" ht="12.75">
      <c r="A33" s="97">
        <v>39534</v>
      </c>
      <c r="B33" s="95"/>
      <c r="C33" s="115"/>
    </row>
    <row r="34" spans="1:3" ht="12.75">
      <c r="A34" s="96">
        <v>39536</v>
      </c>
      <c r="B34" s="95"/>
      <c r="C34" s="115"/>
    </row>
    <row r="36" spans="1:2" ht="18">
      <c r="A36" s="150" t="s">
        <v>14</v>
      </c>
      <c r="B36" s="151"/>
    </row>
    <row r="37" spans="1:3" ht="54">
      <c r="A37" s="98" t="s">
        <v>165</v>
      </c>
      <c r="B37" s="98" t="s">
        <v>127</v>
      </c>
      <c r="C37" s="98" t="s">
        <v>111</v>
      </c>
    </row>
    <row r="38" spans="1:3" ht="12.75">
      <c r="A38" s="96">
        <v>39539</v>
      </c>
      <c r="B38" s="94"/>
      <c r="C38" s="114"/>
    </row>
    <row r="39" spans="1:3" ht="12.75">
      <c r="A39" s="97">
        <v>39541</v>
      </c>
      <c r="B39" s="95"/>
      <c r="C39" s="114"/>
    </row>
    <row r="40" spans="1:3" ht="12.75">
      <c r="A40" s="96">
        <v>39543</v>
      </c>
      <c r="B40" s="95"/>
      <c r="C40" s="115"/>
    </row>
    <row r="41" spans="1:3" ht="12.75">
      <c r="A41" s="97">
        <v>39545</v>
      </c>
      <c r="B41" s="95"/>
      <c r="C41" s="115"/>
    </row>
    <row r="42" spans="1:3" ht="12.75">
      <c r="A42" s="96">
        <v>39547</v>
      </c>
      <c r="B42" s="95"/>
      <c r="C42" s="115"/>
    </row>
    <row r="43" spans="1:3" ht="12.75">
      <c r="A43" s="97">
        <v>39549</v>
      </c>
      <c r="B43" s="95"/>
      <c r="C43" s="115"/>
    </row>
    <row r="44" spans="1:3" ht="12.75">
      <c r="A44" s="96">
        <v>39551</v>
      </c>
      <c r="B44" s="95"/>
      <c r="C44" s="115"/>
    </row>
    <row r="45" spans="1:3" ht="12.75">
      <c r="A45" s="97">
        <v>39553</v>
      </c>
      <c r="B45" s="95"/>
      <c r="C45" s="115"/>
    </row>
    <row r="46" spans="1:3" ht="12.75">
      <c r="A46" s="96">
        <v>39555</v>
      </c>
      <c r="B46" s="95"/>
      <c r="C46" s="115"/>
    </row>
    <row r="47" spans="1:3" ht="12.75">
      <c r="A47" s="97">
        <v>39557</v>
      </c>
      <c r="B47" s="95"/>
      <c r="C47" s="115"/>
    </row>
    <row r="48" spans="1:3" ht="12.75">
      <c r="A48" s="96">
        <v>39559</v>
      </c>
      <c r="B48" s="95"/>
      <c r="C48" s="115"/>
    </row>
    <row r="49" spans="1:3" ht="12.75">
      <c r="A49" s="97">
        <v>39561</v>
      </c>
      <c r="B49" s="95"/>
      <c r="C49" s="115"/>
    </row>
    <row r="50" spans="1:3" ht="12.75">
      <c r="A50" s="96">
        <v>39563</v>
      </c>
      <c r="B50" s="95"/>
      <c r="C50" s="115"/>
    </row>
    <row r="51" spans="1:3" ht="12.75">
      <c r="A51" s="97">
        <v>39565</v>
      </c>
      <c r="B51" s="95"/>
      <c r="C51" s="115"/>
    </row>
    <row r="52" spans="1:3" ht="12.75">
      <c r="A52" s="96">
        <v>39567</v>
      </c>
      <c r="B52" s="95"/>
      <c r="C52" s="115"/>
    </row>
    <row r="54" spans="1:2" ht="18">
      <c r="A54" s="150" t="s">
        <v>167</v>
      </c>
      <c r="B54" s="151"/>
    </row>
    <row r="55" spans="1:3" ht="54">
      <c r="A55" s="98" t="s">
        <v>165</v>
      </c>
      <c r="B55" s="98" t="s">
        <v>127</v>
      </c>
      <c r="C55" s="98" t="s">
        <v>111</v>
      </c>
    </row>
    <row r="56" spans="1:3" ht="12.75">
      <c r="A56" s="96">
        <v>39569</v>
      </c>
      <c r="B56" s="94"/>
      <c r="C56" s="114"/>
    </row>
    <row r="57" spans="1:3" ht="12.75">
      <c r="A57" s="97">
        <v>39571</v>
      </c>
      <c r="B57" s="95"/>
      <c r="C57" s="114"/>
    </row>
    <row r="58" spans="1:3" ht="12.75">
      <c r="A58" s="96">
        <v>39573</v>
      </c>
      <c r="B58" s="95"/>
      <c r="C58" s="115"/>
    </row>
    <row r="59" spans="1:3" ht="12.75">
      <c r="A59" s="97">
        <v>39575</v>
      </c>
      <c r="B59" s="95"/>
      <c r="C59" s="115"/>
    </row>
    <row r="60" spans="1:3" ht="12.75">
      <c r="A60" s="96">
        <v>39577</v>
      </c>
      <c r="B60" s="95"/>
      <c r="C60" s="115"/>
    </row>
    <row r="61" spans="1:3" ht="12.75">
      <c r="A61" s="97">
        <v>39579</v>
      </c>
      <c r="B61" s="95"/>
      <c r="C61" s="115"/>
    </row>
    <row r="62" spans="1:3" ht="12.75">
      <c r="A62" s="96">
        <v>39581</v>
      </c>
      <c r="B62" s="95"/>
      <c r="C62" s="115"/>
    </row>
    <row r="63" spans="1:9" ht="12.75">
      <c r="A63" s="97">
        <v>39583</v>
      </c>
      <c r="B63" s="95"/>
      <c r="C63" s="115"/>
      <c r="I63" s="99"/>
    </row>
    <row r="64" spans="1:3" ht="12.75">
      <c r="A64" s="96">
        <v>39585</v>
      </c>
      <c r="B64" s="95"/>
      <c r="C64" s="115"/>
    </row>
    <row r="65" spans="1:3" ht="12.75">
      <c r="A65" s="97">
        <v>39587</v>
      </c>
      <c r="B65" s="95"/>
      <c r="C65" s="115"/>
    </row>
    <row r="66" spans="1:3" ht="12.75">
      <c r="A66" s="96">
        <v>39589</v>
      </c>
      <c r="B66" s="95"/>
      <c r="C66" s="115"/>
    </row>
    <row r="67" spans="1:3" ht="12.75">
      <c r="A67" s="97">
        <v>39591</v>
      </c>
      <c r="B67" s="95"/>
      <c r="C67" s="115"/>
    </row>
    <row r="68" spans="1:3" ht="12.75">
      <c r="A68" s="96">
        <v>39593</v>
      </c>
      <c r="B68" s="95"/>
      <c r="C68" s="115"/>
    </row>
    <row r="69" spans="1:3" ht="12.75">
      <c r="A69" s="97">
        <v>39595</v>
      </c>
      <c r="B69" s="95"/>
      <c r="C69" s="115"/>
    </row>
    <row r="70" spans="1:3" ht="12.75">
      <c r="A70" s="96">
        <v>39597</v>
      </c>
      <c r="B70" s="95"/>
      <c r="C70" s="115"/>
    </row>
    <row r="71" spans="1:3" ht="12.75">
      <c r="A71" s="97">
        <v>39599</v>
      </c>
      <c r="B71" s="95"/>
      <c r="C71" s="115"/>
    </row>
  </sheetData>
  <mergeCells count="3">
    <mergeCell ref="A18:B18"/>
    <mergeCell ref="A36:B36"/>
    <mergeCell ref="A54:B5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 Student Body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2008-01-17T20:25:37Z</dcterms:created>
  <dcterms:modified xsi:type="dcterms:W3CDTF">2008-02-15T06:55:42Z</dcterms:modified>
  <cp:category/>
  <cp:version/>
  <cp:contentType/>
  <cp:contentStatus/>
</cp:coreProperties>
</file>